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345" windowWidth="15330" windowHeight="4080" tabRatio="862" activeTab="0"/>
  </bookViews>
  <sheets>
    <sheet name="Fin. būklės" sheetId="1" r:id="rId1"/>
    <sheet name="Veiklos rezultatų" sheetId="2" r:id="rId2"/>
    <sheet name="AR.20fin.sumos" sheetId="3" r:id="rId3"/>
    <sheet name="pažyma priedas (2)" sheetId="4" r:id="rId4"/>
  </sheets>
  <definedNames>
    <definedName name="_xlnm.Print_Area" localSheetId="2">'AR.20fin.sumos'!$A$1:$K$29</definedName>
    <definedName name="_xlnm.Print_Area" localSheetId="0">'Fin. būklės'!$A$1:$E$95</definedName>
    <definedName name="_xlnm.Print_Area" localSheetId="1">'Veiklos rezultatų'!$A$1:$I$58</definedName>
    <definedName name="_xlnm.Print_Titles" localSheetId="2">'AR.20fin.sumos'!$11:$13</definedName>
    <definedName name="_xlnm.Print_Titles" localSheetId="0">'Fin. būklės'!$16:$16</definedName>
    <definedName name="_xlnm.Print_Titles" localSheetId="1">'Veiklos rezultatų'!$17:$17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</definedNames>
  <calcPr fullCalcOnLoad="1"/>
</workbook>
</file>

<file path=xl/sharedStrings.xml><?xml version="1.0" encoding="utf-8"?>
<sst xmlns="http://schemas.openxmlformats.org/spreadsheetml/2006/main" count="448" uniqueCount="285">
  <si>
    <t>4 priedas</t>
  </si>
  <si>
    <t>Per ataskaitinį laikotarpį</t>
  </si>
  <si>
    <t>20-ojo VSAFAS „Finansavimo sumos“</t>
  </si>
  <si>
    <t>FINANSAVIMO SUMOS PAGAL ŠALTINĮ, TIKSLINĘ PASKIRTĮ IR JŲ POKYČIAI PER ATASKAITINĮ LAIKOTARPĮ</t>
  </si>
  <si>
    <t>Perduota kitiems viešojo sektoriaus subjektams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</si>
  <si>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</si>
  <si>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</si>
  <si>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Rengėjas:</t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</si>
  <si>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</si>
  <si>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</si>
  <si>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</si>
  <si>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 Vardas, pavardė, parašas )</t>
  </si>
  <si>
    <t>(Žemesniojo lygio viešojo sektoriaus subjektų, išskyrus mokesčių fondus ir išteklių fondus (įskaitant socialinės apsaugos fondus), veiklos rezultatų ataskaitos forma)</t>
  </si>
  <si>
    <t xml:space="preserve">    ____________</t>
  </si>
  <si>
    <t>(viešojo sektoriaus subjeko pavadinimas. adresas. kodas)</t>
  </si>
  <si>
    <t>PAŽYMA - PRIEDAS PRIE FINANSINĖS BŪKLĖS ATASKAITOS</t>
  </si>
  <si>
    <t>* PASTABA. Į * pažymėtus stulpelius įrašyti neišvardintas sumas</t>
  </si>
  <si>
    <t>Rengėjas</t>
  </si>
  <si>
    <t>(vardas, pavardė, parašas)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</si>
  <si>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</si>
  <si>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</si>
  <si>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</si>
  <si>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</si>
  <si>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</si>
  <si>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</si>
  <si>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</si>
  <si>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</si>
  <si>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</si>
  <si>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</si>
  <si>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(Informacijos apie finansavimo sumas pagal šaltinį, tikslinę paskirtį ir jų pokyčius per ataskaitinį laikotarpį pateikimo žemesniojo lygio finansinių ataskaitų aiškinamajame rašte forma)</t>
  </si>
  <si>
    <t>Finansavimo sumų pergrupavimas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</si>
  <si>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</si>
  <si>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</si>
  <si>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</si>
  <si>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</si>
  <si>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</si>
  <si>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</si>
  <si>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</si>
  <si>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</si>
  <si>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</si>
  <si>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</si>
  <si>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</si>
  <si>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</si>
  <si>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Klaipėdos lopšelis-darželis "Švyturėlis"</t>
  </si>
  <si>
    <t>Klaipėdos lopšelis-darželis "Švyturėlis", įm. kodas 190424633, Kalnupės g. 20</t>
  </si>
  <si>
    <t>Liubov Sorokina</t>
  </si>
  <si>
    <t>Finansavimo sumos</t>
  </si>
  <si>
    <t xml:space="preserve">Darbo užmokesčio ir socialinio draudimo </t>
  </si>
  <si>
    <t>APSKAITOS POLITIKOS KEITIMO IR ESMINIŲ APSKAITOS KLAIDŲ TAISYMO ĮTAKA</t>
  </si>
  <si>
    <t>nepiniginiam turtui įsigyti</t>
  </si>
  <si>
    <t>kitoms išlaidoms kompensuoti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</si>
  <si>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</si>
  <si>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</si>
  <si>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</si>
  <si>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</si>
  <si>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</si>
  <si>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</si>
  <si>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</si>
  <si>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</si>
  <si>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</si>
  <si>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</si>
  <si>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</si>
  <si>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</si>
  <si>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</si>
  <si>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</si>
  <si>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</si>
  <si>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</si>
  <si>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</si>
  <si>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</si>
  <si>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</si>
  <si>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</si>
  <si>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</si>
  <si>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</si>
  <si>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</si>
  <si>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</si>
  <si>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</si>
  <si>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</si>
  <si>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</si>
  <si>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</si>
  <si>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</si>
  <si>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</si>
  <si>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</si>
  <si>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</si>
  <si>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</si>
  <si>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</si>
  <si>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</si>
  <si>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</si>
  <si>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</si>
  <si>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</si>
  <si>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</si>
  <si>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</si>
  <si>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</si>
  <si>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</si>
  <si>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</si>
  <si>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</si>
  <si>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</si>
  <si>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</si>
  <si>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</si>
  <si>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</si>
  <si>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</si>
  <si>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</si>
  <si>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</si>
  <si>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</si>
  <si>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</si>
  <si>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</si>
  <si>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</si>
  <si>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</si>
  <si>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</si>
  <si>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</si>
  <si>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</si>
  <si>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</si>
  <si>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</si>
  <si>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</si>
  <si>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</si>
  <si>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</si>
  <si>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</si>
  <si>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</si>
  <si>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</si>
  <si>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</si>
  <si>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</si>
  <si>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</si>
  <si>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</si>
  <si>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</si>
  <si>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</si>
  <si>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</si>
  <si>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</si>
  <si>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</si>
  <si>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</si>
  <si>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</si>
  <si>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</si>
  <si>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</si>
  <si>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</si>
  <si>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</si>
  <si>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</si>
  <si>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1.</t>
  </si>
  <si>
    <t>2.</t>
  </si>
  <si>
    <t>3.</t>
  </si>
  <si>
    <t>4.</t>
  </si>
  <si>
    <t>5.</t>
  </si>
  <si>
    <t>I.5</t>
  </si>
  <si>
    <t>IV.1</t>
  </si>
  <si>
    <t>IV.2</t>
  </si>
  <si>
    <t>Žemė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</si>
  <si>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</si>
  <si>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</si>
  <si>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</si>
  <si>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</si>
  <si>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</si>
  <si>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</si>
  <si>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</si>
  <si>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</si>
  <si>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</si>
  <si>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</si>
  <si>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</si>
  <si>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</si>
  <si>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</si>
  <si>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</si>
  <si>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</si>
  <si>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>Pagrindinės veiklos kitos pajamos</t>
  </si>
  <si>
    <t>Pervestinų pagrindinės veiklos kitų pajamų suma</t>
  </si>
  <si>
    <t>PAGRINDINĖS VEIKLOS PERVIRŠIS AR DEFICITAS</t>
  </si>
  <si>
    <t>Finansavimo sumų likutis ataskaitinio laikotarpio pradžioje</t>
  </si>
  <si>
    <t>Finansavimo sumų likutis ataskaitinio laikotarpio pabaigoje</t>
  </si>
  <si>
    <t>1.1.</t>
  </si>
  <si>
    <t>1.2.</t>
  </si>
  <si>
    <t>2.1.</t>
  </si>
  <si>
    <t>3.1.</t>
  </si>
  <si>
    <t>3.2.</t>
  </si>
  <si>
    <t>4.1.</t>
  </si>
  <si>
    <t>4.2.</t>
  </si>
  <si>
    <t>2.2.</t>
  </si>
  <si>
    <t>GRYNASIS PERVIRŠIS AR DEFICITAS</t>
  </si>
  <si>
    <t>IX.</t>
  </si>
  <si>
    <t>X.</t>
  </si>
  <si>
    <t>XI.</t>
  </si>
  <si>
    <t>XII.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</si>
  <si>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</si>
  <si>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</si>
  <si>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</si>
  <si>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</si>
  <si>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</si>
  <si>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</si>
  <si>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Iš kitų šaltinių:</t>
  </si>
  <si>
    <t>FINANSINĖS BŪKLĖS ATASKAITA</t>
  </si>
  <si>
    <t>(data)</t>
  </si>
  <si>
    <t>Pateikimo valiuta ir tikslumas: litais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</si>
  <si>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</si>
  <si>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</si>
  <si>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</si>
  <si>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</si>
  <si>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</si>
  <si>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</si>
  <si>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</si>
  <si>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</si>
  <si>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</si>
  <si>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</si>
  <si>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</si>
  <si>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</si>
  <si>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</si>
  <si>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</si>
  <si>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</si>
  <si>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</si>
  <si>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</si>
  <si>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</si>
  <si>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</si>
  <si>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</si>
  <si>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</si>
  <si>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</si>
  <si>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</si>
  <si>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Nematerialusis turtas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</si>
  <si>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</si>
  <si>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</si>
  <si>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</si>
  <si>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</si>
  <si>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</si>
  <si>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</si>
  <si>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</si>
  <si>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</si>
  <si>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</si>
  <si>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</si>
  <si>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Sukauptos gautinos sumos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</si>
  <si>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</si>
  <si>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</si>
  <si>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</si>
  <si>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</si>
  <si>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</si>
  <si>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</si>
  <si>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</si>
  <si>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</si>
  <si>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</si>
  <si>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</si>
  <si>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</si>
  <si>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</si>
  <si>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</si>
  <si>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</si>
  <si>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</si>
  <si>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</si>
  <si>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</si>
  <si>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</si>
  <si>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(viešojo sektoriaus subjekto, parengusio veiklos rezultatų ataskaitą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</si>
  <si>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</si>
  <si>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</si>
  <si>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</si>
  <si>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</si>
  <si>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</si>
  <si>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</si>
  <si>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</si>
  <si>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</si>
  <si>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</si>
  <si>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</si>
  <si>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</si>
  <si>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</si>
  <si>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</si>
  <si>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</si>
  <si>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</si>
  <si>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</si>
  <si>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</si>
  <si>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</si>
  <si>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</si>
  <si>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</si>
  <si>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</si>
  <si>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</si>
  <si>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</si>
  <si>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</si>
  <si>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x</t>
  </si>
  <si>
    <t xml:space="preserve"> III.3</t>
  </si>
  <si>
    <t>Gautinos sumos už turto naudojimą</t>
  </si>
  <si>
    <t>Gautinos sumos už parduotas prekes, turtą, paslaugas</t>
  </si>
  <si>
    <t>Sukauptos finasavimo pajamos (savivaldybės biudžeto lėšos)</t>
  </si>
  <si>
    <t>Sukauptos finasavimo pajamos (valstybės biudžeto lėšos)</t>
  </si>
  <si>
    <t>Sukauptos finansavimo pajamos (atostogų rezervas savivaldybės biudžeto lėšos)</t>
  </si>
  <si>
    <t>Sukauptos finansavimo pajamos (atostogų rezervas valstybės biudžeto lėšos)</t>
  </si>
  <si>
    <t>Kitos sukauptos pajamos *</t>
  </si>
  <si>
    <t>Kitos sukauptos gautinos sumos *</t>
  </si>
  <si>
    <t>Sukauptos gautinos sumos (negauti spec.programų likučiai)</t>
  </si>
  <si>
    <t>Išieškotinos sumos už padarytą žalą</t>
  </si>
  <si>
    <t>Kitos gautinos sumos*</t>
  </si>
  <si>
    <t>Vyr. buhalteris</t>
  </si>
  <si>
    <t>Direktorius</t>
  </si>
  <si>
    <t>Virginija Jonušienė</t>
  </si>
  <si>
    <t>________2013 10 22___Nr._3___</t>
  </si>
  <si>
    <t>__2013 10 22___Nr. _3___</t>
  </si>
  <si>
    <t xml:space="preserve">2013 10 22 </t>
  </si>
  <si>
    <t>PAGAL 2013_M._RUGSĖJO_30D. DUOMENIS</t>
  </si>
  <si>
    <t>PAGAL 2012 M.   RUGSĖJO 30 D. DUOMENIS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</si>
</sst>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  <numFmt numFmtId="179" formatCode="#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b/>
      <strike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color indexed="56"/>
      <name val="TimesNewRoman,Bold"/>
      <family val="0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Times New Roman"/>
      <family val="1"/>
    </font>
    <font>
      <sz val="10"/>
      <color indexed="8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TimesNewRoman,Bold"/>
      <family val="0"/>
    </font>
    <font>
      <sz val="9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1" fillId="20" borderId="4" applyNumberFormat="0" applyAlignment="0" applyProtection="0"/>
    <xf numFmtId="0" fontId="2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7" borderId="4" applyNumberFormat="0" applyAlignment="0" applyProtection="0"/>
    <xf numFmtId="0" fontId="48" fillId="2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7" fillId="0" borderId="0" applyNumberFormat="0" applyFill="0" applyBorder="0" applyAlignment="0" applyProtection="0"/>
    <xf numFmtId="0" fontId="49" fillId="7" borderId="4" applyNumberFormat="0" applyAlignment="0" applyProtection="0"/>
    <xf numFmtId="0" fontId="29" fillId="0" borderId="7" applyNumberFormat="0" applyFill="0" applyAlignment="0" applyProtection="0"/>
    <xf numFmtId="0" fontId="30" fillId="22" borderId="0" applyNumberFormat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0" fontId="31" fillId="20" borderId="6" applyNumberFormat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0" fillId="23" borderId="8" applyNumberFormat="0" applyFon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0" borderId="4" applyNumberFormat="0" applyAlignment="0" applyProtection="0"/>
    <xf numFmtId="0" fontId="52" fillId="0" borderId="9" applyNumberFormat="0" applyFill="0" applyAlignment="0" applyProtection="0"/>
    <xf numFmtId="0" fontId="53" fillId="0" borderId="7" applyNumberFormat="0" applyFill="0" applyAlignment="0" applyProtection="0"/>
    <xf numFmtId="0" fontId="54" fillId="21" borderId="5" applyNumberFormat="0" applyAlignment="0" applyProtection="0"/>
    <xf numFmtId="0" fontId="1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3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49" fontId="4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2"/>
    </xf>
    <xf numFmtId="0" fontId="3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4"/>
    </xf>
    <xf numFmtId="0" fontId="3" fillId="0" borderId="0" xfId="82" applyFont="1" applyAlignment="1">
      <alignment vertical="center" wrapText="1"/>
      <protection/>
    </xf>
    <xf numFmtId="0" fontId="0" fillId="0" borderId="0" xfId="82" applyFont="1" applyAlignment="1">
      <alignment vertical="center"/>
      <protection/>
    </xf>
    <xf numFmtId="0" fontId="3" fillId="0" borderId="0" xfId="82" applyFont="1" applyAlignment="1">
      <alignment horizontal="left" vertical="center"/>
      <protection/>
    </xf>
    <xf numFmtId="0" fontId="3" fillId="0" borderId="0" xfId="82" applyFont="1" applyAlignment="1">
      <alignment vertical="center"/>
      <protection/>
    </xf>
    <xf numFmtId="0" fontId="4" fillId="0" borderId="10" xfId="82" applyFont="1" applyBorder="1" applyAlignment="1">
      <alignment horizontal="center" vertical="center" wrapText="1"/>
      <protection/>
    </xf>
    <xf numFmtId="0" fontId="0" fillId="0" borderId="0" xfId="82" applyFont="1" applyAlignment="1">
      <alignment vertical="center" wrapText="1"/>
      <protection/>
    </xf>
    <xf numFmtId="0" fontId="4" fillId="0" borderId="10" xfId="82" applyFont="1" applyBorder="1" applyAlignment="1">
      <alignment vertical="center" wrapText="1"/>
      <protection/>
    </xf>
    <xf numFmtId="0" fontId="4" fillId="0" borderId="10" xfId="82" applyFont="1" applyBorder="1" applyAlignment="1">
      <alignment vertical="center"/>
      <protection/>
    </xf>
    <xf numFmtId="0" fontId="3" fillId="0" borderId="10" xfId="82" applyFont="1" applyBorder="1" applyAlignment="1">
      <alignment vertical="center" wrapText="1"/>
      <protection/>
    </xf>
    <xf numFmtId="0" fontId="3" fillId="0" borderId="10" xfId="82" applyFont="1" applyBorder="1" applyAlignment="1">
      <alignment horizontal="left" vertical="center"/>
      <protection/>
    </xf>
    <xf numFmtId="0" fontId="3" fillId="0" borderId="10" xfId="82" applyFont="1" applyBorder="1" applyAlignment="1">
      <alignment vertical="center"/>
      <protection/>
    </xf>
    <xf numFmtId="0" fontId="4" fillId="0" borderId="10" xfId="82" applyFont="1" applyBorder="1" applyAlignment="1">
      <alignment horizontal="left" vertical="center"/>
      <protection/>
    </xf>
    <xf numFmtId="0" fontId="0" fillId="0" borderId="0" xfId="82" applyFont="1" applyBorder="1" applyAlignment="1">
      <alignment vertical="center"/>
      <protection/>
    </xf>
    <xf numFmtId="0" fontId="3" fillId="0" borderId="0" xfId="82" applyFont="1" applyBorder="1" applyAlignment="1">
      <alignment horizontal="justify" vertical="center" wrapText="1"/>
      <protection/>
    </xf>
    <xf numFmtId="0" fontId="0" fillId="0" borderId="14" xfId="82" applyFont="1" applyBorder="1" applyAlignment="1">
      <alignment vertical="center"/>
      <protection/>
    </xf>
    <xf numFmtId="0" fontId="3" fillId="0" borderId="14" xfId="82" applyFont="1" applyBorder="1" applyAlignment="1">
      <alignment horizontal="justify" vertical="center" wrapText="1"/>
      <protection/>
    </xf>
    <xf numFmtId="0" fontId="3" fillId="0" borderId="0" xfId="82" applyFont="1" applyBorder="1" applyAlignment="1">
      <alignment horizontal="center" vertical="center" wrapText="1"/>
      <protection/>
    </xf>
    <xf numFmtId="0" fontId="3" fillId="0" borderId="0" xfId="82" applyFont="1" applyAlignment="1">
      <alignment horizontal="center" vertical="center" wrapText="1"/>
      <protection/>
    </xf>
    <xf numFmtId="0" fontId="3" fillId="0" borderId="0" xfId="84" applyFont="1" applyAlignment="1">
      <alignment vertical="center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84" applyFont="1" applyAlignment="1">
      <alignment horizontal="left" vertical="center"/>
      <protection/>
    </xf>
    <xf numFmtId="0" fontId="3" fillId="24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82" applyFont="1" applyAlignment="1">
      <alignment vertical="center"/>
      <protection/>
    </xf>
    <xf numFmtId="0" fontId="3" fillId="0" borderId="14" xfId="84" applyFont="1" applyBorder="1" applyAlignment="1">
      <alignment horizontal="left" vertical="center"/>
      <protection/>
    </xf>
    <xf numFmtId="0" fontId="3" fillId="0" borderId="0" xfId="84" applyFont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24" borderId="0" xfId="84" applyFont="1" applyFill="1" applyBorder="1" applyAlignment="1">
      <alignment vertical="center" shrinkToFit="1"/>
      <protection/>
    </xf>
    <xf numFmtId="0" fontId="3" fillId="24" borderId="0" xfId="84" applyFont="1" applyFill="1" applyBorder="1" applyAlignment="1">
      <alignment horizontal="center" vertical="center" shrinkToFit="1"/>
      <protection/>
    </xf>
    <xf numFmtId="0" fontId="3" fillId="0" borderId="0" xfId="82" applyFont="1" applyBorder="1" applyAlignment="1">
      <alignment vertical="center" wrapText="1"/>
      <protection/>
    </xf>
    <xf numFmtId="0" fontId="3" fillId="0" borderId="0" xfId="91" applyFont="1" applyAlignment="1">
      <alignment vertical="center"/>
      <protection/>
    </xf>
    <xf numFmtId="0" fontId="4" fillId="24" borderId="0" xfId="91" applyFont="1" applyFill="1" applyBorder="1" applyAlignment="1">
      <alignment vertical="center" wrapText="1"/>
      <protection/>
    </xf>
    <xf numFmtId="0" fontId="3" fillId="0" borderId="0" xfId="84" applyFont="1" applyAlignment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wrapText="1"/>
    </xf>
    <xf numFmtId="0" fontId="9" fillId="0" borderId="0" xfId="82" applyFont="1" applyAlignment="1">
      <alignment vertical="center"/>
      <protection/>
    </xf>
    <xf numFmtId="0" fontId="8" fillId="0" borderId="14" xfId="82" applyFont="1" applyBorder="1" applyAlignment="1">
      <alignment vertical="center"/>
      <protection/>
    </xf>
    <xf numFmtId="0" fontId="8" fillId="0" borderId="0" xfId="82" applyFont="1" applyBorder="1" applyAlignment="1">
      <alignment vertical="center"/>
      <protection/>
    </xf>
    <xf numFmtId="0" fontId="4" fillId="0" borderId="10" xfId="82" applyFont="1" applyBorder="1" applyAlignment="1">
      <alignment horizontal="center" vertical="center"/>
      <protection/>
    </xf>
    <xf numFmtId="0" fontId="4" fillId="0" borderId="10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0" fillId="0" borderId="10" xfId="82" applyFont="1" applyBorder="1" applyAlignment="1">
      <alignment horizontal="center" vertical="center"/>
      <protection/>
    </xf>
    <xf numFmtId="0" fontId="10" fillId="0" borderId="10" xfId="82" applyFont="1" applyBorder="1" applyAlignment="1">
      <alignment horizontal="center" vertical="center"/>
      <protection/>
    </xf>
    <xf numFmtId="0" fontId="4" fillId="20" borderId="10" xfId="82" applyFont="1" applyFill="1" applyBorder="1" applyAlignment="1">
      <alignment horizontal="center" vertical="center"/>
      <protection/>
    </xf>
    <xf numFmtId="3" fontId="4" fillId="20" borderId="10" xfId="82" applyNumberFormat="1" applyFont="1" applyFill="1" applyBorder="1" applyAlignment="1">
      <alignment horizontal="center" vertical="center"/>
      <protection/>
    </xf>
    <xf numFmtId="0" fontId="3" fillId="20" borderId="10" xfId="82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0" xfId="83" applyFont="1" applyFill="1" applyAlignment="1">
      <alignment vertical="center" wrapText="1"/>
      <protection/>
    </xf>
    <xf numFmtId="0" fontId="3" fillId="0" borderId="0" xfId="83" applyFont="1">
      <alignment/>
      <protection/>
    </xf>
    <xf numFmtId="0" fontId="3" fillId="24" borderId="14" xfId="83" applyFont="1" applyFill="1" applyBorder="1" applyAlignment="1">
      <alignment vertical="center" wrapText="1"/>
      <protection/>
    </xf>
    <xf numFmtId="0" fontId="3" fillId="24" borderId="0" xfId="83" applyFont="1" applyFill="1" applyBorder="1" applyAlignment="1">
      <alignment vertical="center" wrapText="1"/>
      <protection/>
    </xf>
    <xf numFmtId="0" fontId="35" fillId="0" borderId="0" xfId="85" applyFont="1">
      <alignment/>
      <protection/>
    </xf>
    <xf numFmtId="0" fontId="3" fillId="24" borderId="0" xfId="83" applyFont="1" applyFill="1" applyAlignment="1">
      <alignment horizontal="center" vertical="center" wrapText="1"/>
      <protection/>
    </xf>
    <xf numFmtId="0" fontId="3" fillId="0" borderId="0" xfId="83" applyFont="1" applyFill="1" applyAlignment="1">
      <alignment vertical="center" wrapText="1"/>
      <protection/>
    </xf>
    <xf numFmtId="0" fontId="4" fillId="24" borderId="0" xfId="83" applyFont="1" applyFill="1" applyAlignment="1">
      <alignment horizontal="center" vertical="center" wrapText="1"/>
      <protection/>
    </xf>
    <xf numFmtId="0" fontId="4" fillId="24" borderId="0" xfId="83" applyFont="1" applyFill="1" applyAlignment="1">
      <alignment vertical="center" wrapText="1"/>
      <protection/>
    </xf>
    <xf numFmtId="14" fontId="3" fillId="24" borderId="0" xfId="83" applyNumberFormat="1" applyFont="1" applyFill="1" applyAlignment="1">
      <alignment vertical="center" wrapText="1"/>
      <protection/>
    </xf>
    <xf numFmtId="0" fontId="6" fillId="0" borderId="0" xfId="83" applyFont="1" applyFill="1" applyBorder="1" applyAlignment="1">
      <alignment vertical="center"/>
      <protection/>
    </xf>
    <xf numFmtId="0" fontId="3" fillId="0" borderId="0" xfId="83" applyFont="1" applyFill="1" applyBorder="1" applyAlignment="1">
      <alignment vertical="center" wrapText="1"/>
      <protection/>
    </xf>
    <xf numFmtId="0" fontId="4" fillId="0" borderId="15" xfId="83" applyFont="1" applyFill="1" applyBorder="1" applyAlignment="1">
      <alignment horizontal="center" vertical="center" wrapText="1"/>
      <protection/>
    </xf>
    <xf numFmtId="0" fontId="4" fillId="24" borderId="16" xfId="83" applyFont="1" applyFill="1" applyBorder="1" applyAlignment="1">
      <alignment horizontal="center" vertical="center" wrapText="1"/>
      <protection/>
    </xf>
    <xf numFmtId="0" fontId="4" fillId="0" borderId="17" xfId="83" applyFont="1" applyFill="1" applyBorder="1" applyAlignment="1">
      <alignment horizontal="center" vertical="center" wrapText="1"/>
      <protection/>
    </xf>
    <xf numFmtId="0" fontId="3" fillId="24" borderId="17" xfId="83" applyFont="1" applyFill="1" applyBorder="1" applyAlignment="1">
      <alignment horizontal="center" vertical="center" wrapText="1"/>
      <protection/>
    </xf>
    <xf numFmtId="0" fontId="3" fillId="24" borderId="15" xfId="83" applyFont="1" applyFill="1" applyBorder="1" applyAlignment="1">
      <alignment horizontal="center" vertical="center" wrapText="1"/>
      <protection/>
    </xf>
    <xf numFmtId="0" fontId="3" fillId="24" borderId="18" xfId="83" applyFont="1" applyFill="1" applyBorder="1" applyAlignment="1">
      <alignment horizontal="center" vertical="center" wrapText="1"/>
      <protection/>
    </xf>
    <xf numFmtId="0" fontId="3" fillId="24" borderId="16" xfId="83" applyFont="1" applyFill="1" applyBorder="1" applyAlignment="1">
      <alignment horizontal="center" vertical="center" wrapText="1"/>
      <protection/>
    </xf>
    <xf numFmtId="0" fontId="4" fillId="0" borderId="19" xfId="83" applyFont="1" applyFill="1" applyBorder="1" applyAlignment="1">
      <alignment horizontal="center" vertical="center" wrapText="1"/>
      <protection/>
    </xf>
    <xf numFmtId="0" fontId="4" fillId="0" borderId="10" xfId="83" applyFont="1" applyFill="1" applyBorder="1" applyAlignment="1">
      <alignment horizontal="left" vertical="center"/>
      <protection/>
    </xf>
    <xf numFmtId="0" fontId="4" fillId="0" borderId="20" xfId="83" applyFont="1" applyFill="1" applyBorder="1" applyAlignment="1">
      <alignment horizontal="center" vertical="center" wrapText="1"/>
      <protection/>
    </xf>
    <xf numFmtId="0" fontId="3" fillId="24" borderId="20" xfId="83" applyFont="1" applyFill="1" applyBorder="1" applyAlignment="1">
      <alignment horizontal="center" vertical="center" wrapText="1"/>
      <protection/>
    </xf>
    <xf numFmtId="0" fontId="3" fillId="24" borderId="19" xfId="83" applyFont="1" applyFill="1" applyBorder="1" applyAlignment="1">
      <alignment horizontal="center" vertical="center" wrapText="1"/>
      <protection/>
    </xf>
    <xf numFmtId="0" fontId="3" fillId="24" borderId="11" xfId="83" applyFont="1" applyFill="1" applyBorder="1" applyAlignment="1">
      <alignment horizontal="center" vertical="center" wrapText="1"/>
      <protection/>
    </xf>
    <xf numFmtId="0" fontId="3" fillId="24" borderId="10" xfId="83" applyFont="1" applyFill="1" applyBorder="1" applyAlignment="1">
      <alignment horizontal="center" vertical="center" wrapText="1"/>
      <protection/>
    </xf>
    <xf numFmtId="0" fontId="3" fillId="4" borderId="19" xfId="83" applyFont="1" applyFill="1" applyBorder="1" applyAlignment="1">
      <alignment horizontal="center" vertical="center" wrapText="1"/>
      <protection/>
    </xf>
    <xf numFmtId="0" fontId="3" fillId="4" borderId="10" xfId="83" applyFont="1" applyFill="1" applyBorder="1" applyAlignment="1">
      <alignment horizontal="left" vertical="center"/>
      <protection/>
    </xf>
    <xf numFmtId="0" fontId="4" fillId="4" borderId="20" xfId="83" applyFont="1" applyFill="1" applyBorder="1" applyAlignment="1">
      <alignment horizontal="center" vertical="center" wrapText="1"/>
      <protection/>
    </xf>
    <xf numFmtId="0" fontId="4" fillId="4" borderId="19" xfId="83" applyFont="1" applyFill="1" applyBorder="1" applyAlignment="1">
      <alignment horizontal="center" vertical="center" wrapText="1"/>
      <protection/>
    </xf>
    <xf numFmtId="0" fontId="4" fillId="4" borderId="11" xfId="83" applyFont="1" applyFill="1" applyBorder="1" applyAlignment="1">
      <alignment horizontal="center" vertical="center" wrapText="1"/>
      <protection/>
    </xf>
    <xf numFmtId="0" fontId="4" fillId="4" borderId="10" xfId="83" applyFont="1" applyFill="1" applyBorder="1" applyAlignment="1">
      <alignment horizontal="center" vertical="center" wrapText="1"/>
      <protection/>
    </xf>
    <xf numFmtId="0" fontId="3" fillId="0" borderId="20" xfId="83" applyFont="1" applyFill="1" applyBorder="1" applyAlignment="1">
      <alignment horizontal="center" vertical="center" wrapText="1"/>
      <protection/>
    </xf>
    <xf numFmtId="0" fontId="3" fillId="0" borderId="10" xfId="83" applyFont="1" applyFill="1" applyBorder="1" applyAlignment="1">
      <alignment horizontal="left" vertical="center" indent="1"/>
      <protection/>
    </xf>
    <xf numFmtId="0" fontId="4" fillId="4" borderId="21" xfId="83" applyFont="1" applyFill="1" applyBorder="1" applyAlignment="1">
      <alignment horizontal="center" vertical="center" wrapText="1"/>
      <protection/>
    </xf>
    <xf numFmtId="0" fontId="3" fillId="22" borderId="20" xfId="83" applyFont="1" applyFill="1" applyBorder="1" applyAlignment="1">
      <alignment horizontal="center" vertical="center" wrapText="1"/>
      <protection/>
    </xf>
    <xf numFmtId="0" fontId="3" fillId="0" borderId="19" xfId="83" applyFont="1" applyFill="1" applyBorder="1" applyAlignment="1">
      <alignment horizontal="center" vertical="center" wrapText="1"/>
      <protection/>
    </xf>
    <xf numFmtId="0" fontId="3" fillId="0" borderId="11" xfId="83" applyFont="1" applyFill="1" applyBorder="1" applyAlignment="1">
      <alignment horizontal="center" vertical="center" wrapText="1"/>
      <protection/>
    </xf>
    <xf numFmtId="0" fontId="3" fillId="0" borderId="10" xfId="83" applyFont="1" applyFill="1" applyBorder="1" applyAlignment="1">
      <alignment horizontal="center" vertical="center" wrapText="1"/>
      <protection/>
    </xf>
    <xf numFmtId="0" fontId="3" fillId="0" borderId="10" xfId="83" applyFont="1" applyFill="1" applyBorder="1" applyAlignment="1">
      <alignment horizontal="left" vertical="center" wrapText="1" indent="1"/>
      <protection/>
    </xf>
    <xf numFmtId="0" fontId="3" fillId="22" borderId="19" xfId="83" applyFont="1" applyFill="1" applyBorder="1" applyAlignment="1">
      <alignment horizontal="center" vertical="center" wrapText="1"/>
      <protection/>
    </xf>
    <xf numFmtId="0" fontId="3" fillId="22" borderId="11" xfId="83" applyFont="1" applyFill="1" applyBorder="1" applyAlignment="1">
      <alignment horizontal="center" vertical="center" wrapText="1"/>
      <protection/>
    </xf>
    <xf numFmtId="0" fontId="3" fillId="22" borderId="10" xfId="83" applyFont="1" applyFill="1" applyBorder="1" applyAlignment="1">
      <alignment horizontal="center" vertical="center" wrapText="1"/>
      <protection/>
    </xf>
    <xf numFmtId="0" fontId="3" fillId="0" borderId="22" xfId="83" applyFont="1" applyFill="1" applyBorder="1" applyAlignment="1">
      <alignment horizontal="center" vertical="center" wrapText="1"/>
      <protection/>
    </xf>
    <xf numFmtId="0" fontId="3" fillId="0" borderId="23" xfId="83" applyFont="1" applyFill="1" applyBorder="1" applyAlignment="1">
      <alignment horizontal="left" vertical="center" indent="1"/>
      <protection/>
    </xf>
    <xf numFmtId="0" fontId="3" fillId="0" borderId="24" xfId="83" applyFont="1" applyFill="1" applyBorder="1" applyAlignment="1">
      <alignment horizontal="center" vertical="center" wrapText="1"/>
      <protection/>
    </xf>
    <xf numFmtId="0" fontId="3" fillId="0" borderId="25" xfId="83" applyFont="1" applyFill="1" applyBorder="1" applyAlignment="1">
      <alignment horizontal="center" vertical="center" wrapText="1"/>
      <protection/>
    </xf>
    <xf numFmtId="0" fontId="3" fillId="0" borderId="23" xfId="83" applyFont="1" applyFill="1" applyBorder="1" applyAlignment="1">
      <alignment horizontal="center" vertical="center" wrapText="1"/>
      <protection/>
    </xf>
    <xf numFmtId="0" fontId="3" fillId="0" borderId="26" xfId="83" applyFont="1" applyFill="1" applyBorder="1" applyAlignment="1">
      <alignment horizontal="center" vertical="center" wrapText="1"/>
      <protection/>
    </xf>
    <xf numFmtId="0" fontId="4" fillId="24" borderId="0" xfId="83" applyFont="1" applyFill="1" applyBorder="1" applyAlignment="1">
      <alignment horizontal="left" vertical="center" wrapText="1"/>
      <protection/>
    </xf>
    <xf numFmtId="0" fontId="3" fillId="24" borderId="0" xfId="83" applyFont="1" applyFill="1" applyBorder="1" applyAlignment="1">
      <alignment horizontal="left" vertical="center" wrapText="1"/>
      <protection/>
    </xf>
    <xf numFmtId="0" fontId="3" fillId="24" borderId="0" xfId="83" applyFont="1" applyFill="1" applyBorder="1" applyAlignment="1">
      <alignment vertical="center"/>
      <protection/>
    </xf>
    <xf numFmtId="0" fontId="35" fillId="0" borderId="0" xfId="85" applyFont="1" applyBorder="1" applyAlignment="1">
      <alignment/>
      <protection/>
    </xf>
    <xf numFmtId="0" fontId="3" fillId="0" borderId="0" xfId="83" applyFont="1" applyAlignment="1">
      <alignment horizontal="center" vertical="center" wrapText="1"/>
      <protection/>
    </xf>
    <xf numFmtId="0" fontId="3" fillId="24" borderId="0" xfId="83" applyFont="1" applyFill="1" applyBorder="1" applyAlignment="1">
      <alignment horizontal="center" vertical="center" wrapText="1"/>
      <protection/>
    </xf>
    <xf numFmtId="0" fontId="3" fillId="24" borderId="0" xfId="83" applyFont="1" applyFill="1" applyBorder="1" applyAlignment="1">
      <alignment horizontal="center" vertical="center"/>
      <protection/>
    </xf>
    <xf numFmtId="0" fontId="3" fillId="24" borderId="0" xfId="83" applyFont="1" applyFill="1" applyAlignment="1">
      <alignment vertical="center"/>
      <protection/>
    </xf>
    <xf numFmtId="0" fontId="35" fillId="0" borderId="0" xfId="85" applyFont="1" applyBorder="1">
      <alignment/>
      <protection/>
    </xf>
    <xf numFmtId="0" fontId="35" fillId="0" borderId="0" xfId="85" applyFont="1" applyAlignment="1">
      <alignment/>
      <protection/>
    </xf>
    <xf numFmtId="0" fontId="4" fillId="0" borderId="0" xfId="0" applyFont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center" indent="2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indent="2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4" fillId="20" borderId="10" xfId="82" applyFont="1" applyFill="1" applyBorder="1" applyAlignment="1">
      <alignment horizontal="center" vertical="center"/>
      <protection/>
    </xf>
    <xf numFmtId="0" fontId="3" fillId="24" borderId="0" xfId="0" applyFont="1" applyFill="1" applyBorder="1" applyAlignment="1">
      <alignment horizontal="center" vertical="center" wrapText="1"/>
    </xf>
    <xf numFmtId="0" fontId="0" fillId="0" borderId="0" xfId="82" applyFont="1" applyFill="1" applyBorder="1" applyAlignment="1">
      <alignment vertical="center"/>
      <protection/>
    </xf>
    <xf numFmtId="0" fontId="34" fillId="20" borderId="10" xfId="0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0" xfId="82" applyFont="1" applyFill="1" applyBorder="1" applyAlignment="1">
      <alignment horizontal="center" vertical="center"/>
      <protection/>
    </xf>
    <xf numFmtId="1" fontId="3" fillId="0" borderId="10" xfId="82" applyNumberFormat="1" applyFont="1" applyFill="1" applyBorder="1" applyAlignment="1">
      <alignment horizontal="center" vertical="center"/>
      <protection/>
    </xf>
    <xf numFmtId="0" fontId="17" fillId="0" borderId="10" xfId="82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wrapText="1"/>
    </xf>
    <xf numFmtId="0" fontId="3" fillId="0" borderId="0" xfId="82" applyFont="1" applyFill="1" applyBorder="1" applyAlignment="1">
      <alignment horizontal="center" vertical="center"/>
      <protection/>
    </xf>
    <xf numFmtId="0" fontId="4" fillId="24" borderId="27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7" fillId="24" borderId="0" xfId="83" applyFont="1" applyFill="1" applyBorder="1" applyAlignment="1">
      <alignment vertical="center"/>
      <protection/>
    </xf>
    <xf numFmtId="0" fontId="10" fillId="0" borderId="0" xfId="82" applyFont="1" applyFill="1" applyBorder="1" applyAlignment="1">
      <alignment vertical="center"/>
      <protection/>
    </xf>
    <xf numFmtId="0" fontId="0" fillId="0" borderId="0" xfId="82" applyFont="1" applyFill="1" applyBorder="1" applyAlignment="1">
      <alignment vertical="center" wrapText="1"/>
      <protection/>
    </xf>
    <xf numFmtId="2" fontId="0" fillId="0" borderId="0" xfId="82" applyNumberFormat="1" applyFont="1" applyFill="1" applyBorder="1" applyAlignment="1">
      <alignment vertical="center"/>
      <protection/>
    </xf>
    <xf numFmtId="0" fontId="5" fillId="0" borderId="0" xfId="82" applyFont="1" applyFill="1" applyBorder="1" applyAlignment="1">
      <alignment vertical="center"/>
      <protection/>
    </xf>
    <xf numFmtId="179" fontId="38" fillId="0" borderId="0" xfId="0" applyNumberFormat="1" applyFont="1" applyFill="1" applyBorder="1" applyAlignment="1">
      <alignment horizontal="right" vertical="center" wrapText="1"/>
    </xf>
    <xf numFmtId="2" fontId="10" fillId="0" borderId="0" xfId="82" applyNumberFormat="1" applyFont="1" applyFill="1" applyBorder="1" applyAlignment="1">
      <alignment vertical="center"/>
      <protection/>
    </xf>
    <xf numFmtId="0" fontId="10" fillId="0" borderId="0" xfId="82" applyFont="1" applyFill="1" applyBorder="1" applyAlignment="1">
      <alignment horizontal="left" vertical="center"/>
      <protection/>
    </xf>
    <xf numFmtId="0" fontId="3" fillId="0" borderId="14" xfId="82" applyFont="1" applyBorder="1" applyAlignment="1">
      <alignment vertical="center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24" borderId="29" xfId="83" applyFont="1" applyFill="1" applyBorder="1" applyAlignment="1">
      <alignment horizontal="center" vertical="center" wrapText="1"/>
      <protection/>
    </xf>
    <xf numFmtId="0" fontId="3" fillId="24" borderId="30" xfId="83" applyFont="1" applyFill="1" applyBorder="1" applyAlignment="1">
      <alignment horizontal="center" vertical="center" wrapText="1"/>
      <protection/>
    </xf>
    <xf numFmtId="0" fontId="4" fillId="4" borderId="30" xfId="83" applyFont="1" applyFill="1" applyBorder="1" applyAlignment="1">
      <alignment horizontal="center" vertical="center" wrapText="1"/>
      <protection/>
    </xf>
    <xf numFmtId="0" fontId="4" fillId="0" borderId="30" xfId="83" applyFont="1" applyFill="1" applyBorder="1" applyAlignment="1">
      <alignment horizontal="center" vertical="center" wrapText="1"/>
      <protection/>
    </xf>
    <xf numFmtId="0" fontId="4" fillId="4" borderId="31" xfId="83" applyFont="1" applyFill="1" applyBorder="1" applyAlignment="1">
      <alignment horizontal="center" vertical="center" wrapText="1"/>
      <protection/>
    </xf>
    <xf numFmtId="0" fontId="3" fillId="22" borderId="22" xfId="83" applyFont="1" applyFill="1" applyBorder="1" applyAlignment="1">
      <alignment horizontal="center" vertical="center" wrapText="1"/>
      <protection/>
    </xf>
    <xf numFmtId="0" fontId="3" fillId="22" borderId="25" xfId="83" applyFont="1" applyFill="1" applyBorder="1" applyAlignment="1">
      <alignment horizontal="center" vertical="center" wrapText="1"/>
      <protection/>
    </xf>
    <xf numFmtId="0" fontId="13" fillId="24" borderId="10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 wrapText="1"/>
    </xf>
    <xf numFmtId="0" fontId="3" fillId="0" borderId="0" xfId="84" applyFont="1" applyFill="1" applyAlignment="1">
      <alignment vertical="center"/>
      <protection/>
    </xf>
    <xf numFmtId="0" fontId="3" fillId="0" borderId="0" xfId="84" applyFont="1" applyFill="1" applyAlignment="1">
      <alignment horizontal="left" vertical="center"/>
      <protection/>
    </xf>
    <xf numFmtId="0" fontId="17" fillId="22" borderId="10" xfId="83" applyFont="1" applyFill="1" applyBorder="1" applyAlignment="1">
      <alignment horizontal="center" vertical="center" wrapText="1"/>
      <protection/>
    </xf>
    <xf numFmtId="0" fontId="4" fillId="0" borderId="10" xfId="82" applyFont="1" applyFill="1" applyBorder="1" applyAlignment="1">
      <alignment horizontal="center" vertical="center"/>
      <protection/>
    </xf>
    <xf numFmtId="0" fontId="3" fillId="24" borderId="14" xfId="0" applyFont="1" applyFill="1" applyBorder="1" applyAlignment="1">
      <alignment vertical="center" wrapText="1"/>
    </xf>
    <xf numFmtId="0" fontId="0" fillId="0" borderId="0" xfId="82" applyFont="1" applyBorder="1" applyAlignment="1">
      <alignment vertical="center"/>
      <protection/>
    </xf>
    <xf numFmtId="0" fontId="0" fillId="0" borderId="0" xfId="82" applyFont="1" applyAlignment="1">
      <alignment vertical="center"/>
      <protection/>
    </xf>
    <xf numFmtId="0" fontId="3" fillId="0" borderId="0" xfId="0" applyFont="1" applyAlignment="1">
      <alignment/>
    </xf>
    <xf numFmtId="0" fontId="55" fillId="0" borderId="10" xfId="82" applyFont="1" applyBorder="1" applyAlignment="1">
      <alignment horizontal="center" vertical="center"/>
      <protection/>
    </xf>
    <xf numFmtId="0" fontId="17" fillId="0" borderId="10" xfId="82" applyFont="1" applyFill="1" applyBorder="1" applyAlignment="1">
      <alignment horizontal="center" vertical="center"/>
      <protection/>
    </xf>
    <xf numFmtId="0" fontId="17" fillId="0" borderId="10" xfId="82" applyFont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/>
    </xf>
    <xf numFmtId="0" fontId="36" fillId="0" borderId="14" xfId="0" applyFont="1" applyFill="1" applyBorder="1" applyAlignment="1">
      <alignment horizontal="right" vertical="center" wrapText="1"/>
    </xf>
    <xf numFmtId="0" fontId="3" fillId="24" borderId="0" xfId="0" applyFont="1" applyFill="1" applyAlignment="1">
      <alignment horizontal="center" wrapText="1"/>
    </xf>
    <xf numFmtId="0" fontId="0" fillId="24" borderId="0" xfId="0" applyFont="1" applyFill="1" applyAlignment="1">
      <alignment wrapText="1"/>
    </xf>
    <xf numFmtId="0" fontId="3" fillId="0" borderId="3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4" fillId="24" borderId="0" xfId="0" applyFont="1" applyFill="1" applyAlignment="1">
      <alignment horizontal="center" wrapText="1"/>
    </xf>
    <xf numFmtId="0" fontId="10" fillId="24" borderId="0" xfId="0" applyFont="1" applyFill="1" applyAlignment="1">
      <alignment horizontal="center" wrapText="1"/>
    </xf>
    <xf numFmtId="0" fontId="10" fillId="24" borderId="0" xfId="0" applyFont="1" applyFill="1" applyAlignment="1">
      <alignment wrapText="1"/>
    </xf>
    <xf numFmtId="0" fontId="4" fillId="24" borderId="0" xfId="0" applyFont="1" applyFill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8" fillId="0" borderId="14" xfId="82" applyFont="1" applyBorder="1" applyAlignment="1">
      <alignment horizontal="center" vertical="center"/>
      <protection/>
    </xf>
    <xf numFmtId="0" fontId="3" fillId="0" borderId="0" xfId="82" applyFont="1" applyBorder="1" applyAlignment="1">
      <alignment horizontal="center" vertical="center" wrapText="1"/>
      <protection/>
    </xf>
    <xf numFmtId="0" fontId="0" fillId="0" borderId="0" xfId="82" applyFont="1" applyAlignment="1">
      <alignment vertical="center"/>
      <protection/>
    </xf>
    <xf numFmtId="0" fontId="4" fillId="0" borderId="11" xfId="82" applyFont="1" applyBorder="1" applyAlignment="1">
      <alignment horizontal="left" vertical="center"/>
      <protection/>
    </xf>
    <xf numFmtId="0" fontId="10" fillId="0" borderId="33" xfId="82" applyFont="1" applyBorder="1" applyAlignment="1">
      <alignment vertical="center"/>
      <protection/>
    </xf>
    <xf numFmtId="0" fontId="10" fillId="0" borderId="27" xfId="82" applyFont="1" applyBorder="1" applyAlignment="1">
      <alignment vertical="center"/>
      <protection/>
    </xf>
    <xf numFmtId="0" fontId="4" fillId="0" borderId="11" xfId="82" applyFont="1" applyBorder="1" applyAlignment="1">
      <alignment vertical="center" wrapText="1"/>
      <protection/>
    </xf>
    <xf numFmtId="0" fontId="10" fillId="0" borderId="33" xfId="82" applyFont="1" applyBorder="1" applyAlignment="1">
      <alignment vertical="center" wrapText="1"/>
      <protection/>
    </xf>
    <xf numFmtId="0" fontId="10" fillId="0" borderId="27" xfId="82" applyFont="1" applyBorder="1" applyAlignment="1">
      <alignment vertical="center" wrapText="1"/>
      <protection/>
    </xf>
    <xf numFmtId="0" fontId="4" fillId="0" borderId="11" xfId="82" applyFont="1" applyBorder="1" applyAlignment="1">
      <alignment vertical="center"/>
      <protection/>
    </xf>
    <xf numFmtId="0" fontId="3" fillId="0" borderId="11" xfId="82" applyFont="1" applyBorder="1" applyAlignment="1">
      <alignment horizontal="left" vertical="center"/>
      <protection/>
    </xf>
    <xf numFmtId="0" fontId="0" fillId="0" borderId="33" xfId="82" applyFont="1" applyBorder="1" applyAlignment="1">
      <alignment vertical="center"/>
      <protection/>
    </xf>
    <xf numFmtId="0" fontId="0" fillId="0" borderId="27" xfId="82" applyFont="1" applyBorder="1" applyAlignment="1">
      <alignment vertical="center"/>
      <protection/>
    </xf>
    <xf numFmtId="0" fontId="3" fillId="0" borderId="14" xfId="82" applyFont="1" applyBorder="1" applyAlignment="1">
      <alignment vertical="center"/>
      <protection/>
    </xf>
    <xf numFmtId="0" fontId="3" fillId="0" borderId="10" xfId="82" applyFont="1" applyBorder="1" applyAlignment="1">
      <alignment vertical="center" wrapText="1"/>
      <protection/>
    </xf>
    <xf numFmtId="0" fontId="0" fillId="0" borderId="10" xfId="82" applyFont="1" applyBorder="1" applyAlignment="1">
      <alignment vertical="center"/>
      <protection/>
    </xf>
    <xf numFmtId="0" fontId="3" fillId="0" borderId="10" xfId="82" applyFont="1" applyBorder="1" applyAlignment="1">
      <alignment horizontal="left" vertical="center" wrapText="1"/>
      <protection/>
    </xf>
    <xf numFmtId="0" fontId="4" fillId="0" borderId="11" xfId="82" applyFont="1" applyBorder="1" applyAlignment="1">
      <alignment horizontal="left" vertical="center" wrapText="1"/>
      <protection/>
    </xf>
    <xf numFmtId="0" fontId="0" fillId="0" borderId="10" xfId="82" applyFont="1" applyBorder="1" applyAlignment="1">
      <alignment vertical="center" wrapText="1"/>
      <protection/>
    </xf>
    <xf numFmtId="0" fontId="4" fillId="0" borderId="10" xfId="82" applyFont="1" applyBorder="1" applyAlignment="1">
      <alignment vertical="center" wrapText="1"/>
      <protection/>
    </xf>
    <xf numFmtId="0" fontId="9" fillId="0" borderId="0" xfId="82" applyFont="1" applyAlignment="1">
      <alignment horizontal="center" vertical="center"/>
      <protection/>
    </xf>
    <xf numFmtId="0" fontId="10" fillId="0" borderId="10" xfId="82" applyFont="1" applyBorder="1" applyAlignment="1">
      <alignment vertical="center"/>
      <protection/>
    </xf>
    <xf numFmtId="0" fontId="4" fillId="0" borderId="10" xfId="82" applyFont="1" applyBorder="1" applyAlignment="1">
      <alignment horizontal="center" vertical="center" wrapText="1"/>
      <protection/>
    </xf>
    <xf numFmtId="0" fontId="37" fillId="0" borderId="14" xfId="82" applyFont="1" applyBorder="1" applyAlignment="1">
      <alignment horizontal="right" vertical="center"/>
      <protection/>
    </xf>
    <xf numFmtId="0" fontId="8" fillId="0" borderId="0" xfId="82" applyFont="1" applyAlignment="1">
      <alignment horizontal="center" vertical="center"/>
      <protection/>
    </xf>
    <xf numFmtId="0" fontId="10" fillId="0" borderId="0" xfId="82" applyFont="1" applyAlignment="1">
      <alignment vertical="center"/>
      <protection/>
    </xf>
    <xf numFmtId="0" fontId="9" fillId="0" borderId="0" xfId="82" applyFont="1" applyAlignment="1">
      <alignment horizontal="justify" vertical="center"/>
      <protection/>
    </xf>
    <xf numFmtId="0" fontId="3" fillId="0" borderId="0" xfId="82" applyFont="1" applyAlignment="1">
      <alignment horizontal="center" vertical="center" wrapText="1"/>
      <protection/>
    </xf>
    <xf numFmtId="0" fontId="8" fillId="0" borderId="14" xfId="8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3" fillId="24" borderId="0" xfId="84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24" borderId="14" xfId="84" applyFont="1" applyFill="1" applyBorder="1" applyAlignment="1">
      <alignment horizontal="center" vertical="center" wrapText="1"/>
      <protection/>
    </xf>
    <xf numFmtId="0" fontId="3" fillId="24" borderId="0" xfId="83" applyFont="1" applyFill="1" applyBorder="1" applyAlignment="1">
      <alignment horizontal="left" vertical="center" wrapText="1"/>
      <protection/>
    </xf>
    <xf numFmtId="0" fontId="3" fillId="24" borderId="0" xfId="83" applyFont="1" applyFill="1" applyAlignment="1">
      <alignment horizontal="center" vertical="center" wrapText="1"/>
      <protection/>
    </xf>
    <xf numFmtId="0" fontId="3" fillId="0" borderId="0" xfId="83" applyFont="1" applyFill="1" applyBorder="1" applyAlignment="1">
      <alignment vertical="center" wrapText="1"/>
      <protection/>
    </xf>
    <xf numFmtId="0" fontId="3" fillId="24" borderId="14" xfId="83" applyFont="1" applyFill="1" applyBorder="1" applyAlignment="1">
      <alignment horizontal="center" vertical="center" wrapText="1"/>
      <protection/>
    </xf>
    <xf numFmtId="0" fontId="3" fillId="24" borderId="32" xfId="83" applyFont="1" applyFill="1" applyBorder="1" applyAlignment="1">
      <alignment horizontal="center" vertical="center" wrapText="1"/>
      <protection/>
    </xf>
    <xf numFmtId="0" fontId="4" fillId="24" borderId="0" xfId="83" applyFont="1" applyFill="1" applyAlignment="1">
      <alignment horizontal="center" vertical="center" wrapText="1"/>
      <protection/>
    </xf>
    <xf numFmtId="0" fontId="3" fillId="0" borderId="0" xfId="83" applyFont="1" applyFill="1" applyAlignment="1">
      <alignment horizontal="center" vertical="center" wrapText="1"/>
      <protection/>
    </xf>
    <xf numFmtId="0" fontId="3" fillId="24" borderId="0" xfId="83" applyFont="1" applyFill="1" applyAlignment="1">
      <alignment vertical="center" wrapText="1"/>
      <protection/>
    </xf>
  </cellXfs>
  <cellStyles count="9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ipersaitas 2" xfId="78"/>
    <cellStyle name="Hyperlink" xfId="79"/>
    <cellStyle name="Input" xfId="80"/>
    <cellStyle name="Išvestis" xfId="81"/>
    <cellStyle name="Įprastas 2" xfId="82"/>
    <cellStyle name="Įprastas 2 2" xfId="83"/>
    <cellStyle name="Įprastas 3" xfId="84"/>
    <cellStyle name="Įprastas 4" xfId="85"/>
    <cellStyle name="Įspėjimo tekstas" xfId="86"/>
    <cellStyle name="Įvestis" xfId="87"/>
    <cellStyle name="Linked Cell" xfId="88"/>
    <cellStyle name="Neutral" xfId="89"/>
    <cellStyle name="Neutralus" xfId="90"/>
    <cellStyle name="Normal_17 VSAFAS_lyginamasis_4-19_priedai_2009-09-10" xfId="91"/>
    <cellStyle name="Note" xfId="92"/>
    <cellStyle name="Output" xfId="93"/>
    <cellStyle name="Paryškinimas 1" xfId="94"/>
    <cellStyle name="Paryškinimas 2" xfId="95"/>
    <cellStyle name="Paryškinimas 3" xfId="96"/>
    <cellStyle name="Paryškinimas 4" xfId="97"/>
    <cellStyle name="Paryškinimas 5" xfId="98"/>
    <cellStyle name="Paryškinimas 6" xfId="99"/>
    <cellStyle name="Pastaba" xfId="100"/>
    <cellStyle name="Pavadinimas" xfId="101"/>
    <cellStyle name="Percent" xfId="102"/>
    <cellStyle name="Skaičiavimas" xfId="103"/>
    <cellStyle name="Suma" xfId="104"/>
    <cellStyle name="Susietas langelis" xfId="105"/>
    <cellStyle name="Tikrinimo langelis" xfId="106"/>
    <cellStyle name="Title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zoomScaleSheetLayoutView="80" workbookViewId="0" topLeftCell="A1">
      <selection activeCell="A12" sqref="A12:E12"/>
    </sheetView>
  </sheetViews>
  <sheetFormatPr defaultColWidth="9.140625" defaultRowHeight="12.75"/>
  <cols>
    <col min="1" max="1" width="7.57421875" style="1" customWidth="1"/>
    <col min="2" max="2" width="57.57421875" style="2" customWidth="1"/>
    <col min="3" max="3" width="8.00390625" style="3" customWidth="1"/>
    <col min="4" max="4" width="14.57421875" style="1" customWidth="1"/>
    <col min="5" max="5" width="16.8515625" style="1" customWidth="1"/>
    <col min="6" max="16384" width="9.140625" style="1" customWidth="1"/>
  </cols>
  <sheetData>
    <row r="1" ht="12.75">
      <c r="D1" s="1" t="s">
        <v>210</v>
      </c>
    </row>
    <row r="2" ht="12.75">
      <c r="D2" s="1" t="s">
        <v>212</v>
      </c>
    </row>
    <row r="3" spans="1:5" s="63" customFormat="1" ht="12.75" customHeight="1">
      <c r="A3" s="221" t="s">
        <v>5</v>
      </c>
      <c r="B3" s="221"/>
      <c r="C3" s="221"/>
      <c r="D3" s="221"/>
      <c r="E3" s="221"/>
    </row>
    <row r="4" spans="1:5" s="63" customFormat="1" ht="12.75">
      <c r="A4" s="221"/>
      <c r="B4" s="221"/>
      <c r="C4" s="221"/>
      <c r="D4" s="221"/>
      <c r="E4" s="221"/>
    </row>
    <row r="5" spans="1:5" s="63" customFormat="1" ht="21.75" customHeight="1">
      <c r="A5" s="222"/>
      <c r="B5" s="222"/>
      <c r="C5" s="222"/>
      <c r="D5" s="222"/>
      <c r="E5" s="222"/>
    </row>
    <row r="6" spans="1:5" s="63" customFormat="1" ht="12.75" customHeight="1">
      <c r="A6" s="223" t="s">
        <v>6</v>
      </c>
      <c r="B6" s="223"/>
      <c r="C6" s="223"/>
      <c r="D6" s="223"/>
      <c r="E6" s="223"/>
    </row>
    <row r="7" spans="1:5" s="63" customFormat="1" ht="12.75" customHeight="1">
      <c r="A7" s="224" t="s">
        <v>44</v>
      </c>
      <c r="B7" s="224"/>
      <c r="C7" s="224"/>
      <c r="D7" s="224"/>
      <c r="E7" s="224"/>
    </row>
    <row r="8" spans="1:5" s="63" customFormat="1" ht="12.75" customHeight="1">
      <c r="A8" s="216" t="s">
        <v>8</v>
      </c>
      <c r="B8" s="216"/>
      <c r="C8" s="216"/>
      <c r="D8" s="216"/>
      <c r="E8" s="216"/>
    </row>
    <row r="9" spans="1:5" s="63" customFormat="1" ht="12.75">
      <c r="A9" s="75"/>
      <c r="B9" s="75"/>
      <c r="C9" s="75"/>
      <c r="D9" s="75"/>
      <c r="E9" s="75"/>
    </row>
    <row r="10" spans="1:3" ht="12.75">
      <c r="A10" s="217"/>
      <c r="B10" s="215"/>
      <c r="C10" s="215"/>
    </row>
    <row r="11" spans="1:5" s="11" customFormat="1" ht="12.75">
      <c r="A11" s="218" t="s">
        <v>183</v>
      </c>
      <c r="B11" s="219"/>
      <c r="C11" s="219"/>
      <c r="D11" s="220"/>
      <c r="E11" s="220"/>
    </row>
    <row r="12" spans="1:5" s="11" customFormat="1" ht="12.75" customHeight="1">
      <c r="A12" s="218" t="s">
        <v>283</v>
      </c>
      <c r="B12" s="218"/>
      <c r="C12" s="218"/>
      <c r="D12" s="218"/>
      <c r="E12" s="218"/>
    </row>
    <row r="13" spans="1:5" ht="12.75" customHeight="1">
      <c r="A13" s="214" t="s">
        <v>281</v>
      </c>
      <c r="B13" s="214"/>
      <c r="C13" s="214"/>
      <c r="D13" s="214"/>
      <c r="E13" s="214"/>
    </row>
    <row r="14" spans="1:5" ht="12.75">
      <c r="A14" s="214" t="s">
        <v>184</v>
      </c>
      <c r="B14" s="214"/>
      <c r="C14" s="214"/>
      <c r="D14" s="215"/>
      <c r="E14" s="215"/>
    </row>
    <row r="15" spans="1:5" ht="12.75" customHeight="1">
      <c r="A15" s="4"/>
      <c r="B15" s="213" t="s">
        <v>19</v>
      </c>
      <c r="C15" s="213"/>
      <c r="D15" s="213"/>
      <c r="E15" s="213"/>
    </row>
    <row r="16" spans="1:5" ht="67.5" customHeight="1">
      <c r="A16" s="8" t="s">
        <v>51</v>
      </c>
      <c r="B16" s="9" t="s">
        <v>108</v>
      </c>
      <c r="C16" s="12" t="s">
        <v>186</v>
      </c>
      <c r="D16" s="9" t="s">
        <v>187</v>
      </c>
      <c r="E16" s="9" t="s">
        <v>188</v>
      </c>
    </row>
    <row r="17" spans="1:5" s="2" customFormat="1" ht="12.75">
      <c r="A17" s="27" t="s">
        <v>52</v>
      </c>
      <c r="B17" s="16" t="s">
        <v>176</v>
      </c>
      <c r="C17" s="176"/>
      <c r="D17" s="76">
        <f>D18+D24+D35+D36</f>
        <v>251028</v>
      </c>
      <c r="E17" s="76">
        <f>E18+E24+E35+E36</f>
        <v>256804</v>
      </c>
    </row>
    <row r="18" spans="1:5" s="2" customFormat="1" ht="12.75">
      <c r="A18" s="17" t="s">
        <v>53</v>
      </c>
      <c r="B18" s="18" t="s">
        <v>209</v>
      </c>
      <c r="C18" s="174"/>
      <c r="D18" s="166">
        <f>D19+D20+D21+D22+D23</f>
        <v>599</v>
      </c>
      <c r="E18" s="166">
        <f>E19+E20+E21+E22+E23</f>
        <v>1296</v>
      </c>
    </row>
    <row r="19" spans="1:5" s="2" customFormat="1" ht="12.75">
      <c r="A19" s="17" t="s">
        <v>54</v>
      </c>
      <c r="B19" s="34" t="s">
        <v>55</v>
      </c>
      <c r="C19" s="174"/>
      <c r="D19" s="8"/>
      <c r="E19" s="8"/>
    </row>
    <row r="20" spans="1:5" s="2" customFormat="1" ht="12.75">
      <c r="A20" s="17" t="s">
        <v>56</v>
      </c>
      <c r="B20" s="34" t="s">
        <v>143</v>
      </c>
      <c r="C20" s="174"/>
      <c r="D20" s="8">
        <v>599</v>
      </c>
      <c r="E20" s="8">
        <v>1296</v>
      </c>
    </row>
    <row r="21" spans="1:5" s="2" customFormat="1" ht="12.75">
      <c r="A21" s="17" t="s">
        <v>57</v>
      </c>
      <c r="B21" s="34" t="s">
        <v>58</v>
      </c>
      <c r="C21" s="174"/>
      <c r="D21" s="8"/>
      <c r="E21" s="8"/>
    </row>
    <row r="22" spans="1:5" s="2" customFormat="1" ht="12.75">
      <c r="A22" s="10" t="s">
        <v>59</v>
      </c>
      <c r="B22" s="34" t="s">
        <v>9</v>
      </c>
      <c r="C22" s="8"/>
      <c r="D22" s="8"/>
      <c r="E22" s="8"/>
    </row>
    <row r="23" spans="1:5" s="26" customFormat="1" ht="12.75" customHeight="1">
      <c r="A23" s="153" t="s">
        <v>139</v>
      </c>
      <c r="B23" s="154" t="s">
        <v>20</v>
      </c>
      <c r="C23" s="9"/>
      <c r="D23" s="9"/>
      <c r="E23" s="9"/>
    </row>
    <row r="24" spans="1:5" s="2" customFormat="1" ht="12.75">
      <c r="A24" s="17" t="s">
        <v>60</v>
      </c>
      <c r="B24" s="18" t="s">
        <v>144</v>
      </c>
      <c r="C24" s="174"/>
      <c r="D24" s="76">
        <f>D25+D26+D27+D28+D29+D30+D31+D32+D33+D34</f>
        <v>250429</v>
      </c>
      <c r="E24" s="76">
        <f>E25+E26+E27+E28+E29+E30+E31+E32+E33+E34</f>
        <v>255508</v>
      </c>
    </row>
    <row r="25" spans="1:5" s="2" customFormat="1" ht="12.75">
      <c r="A25" s="17" t="s">
        <v>61</v>
      </c>
      <c r="B25" s="34" t="s">
        <v>142</v>
      </c>
      <c r="C25" s="174"/>
      <c r="D25" s="8"/>
      <c r="E25" s="8"/>
    </row>
    <row r="26" spans="1:5" s="2" customFormat="1" ht="12.75">
      <c r="A26" s="17" t="s">
        <v>62</v>
      </c>
      <c r="B26" s="34" t="s">
        <v>145</v>
      </c>
      <c r="C26" s="174"/>
      <c r="D26" s="8">
        <v>201233</v>
      </c>
      <c r="E26" s="8">
        <v>211824</v>
      </c>
    </row>
    <row r="27" spans="1:5" s="2" customFormat="1" ht="12.75">
      <c r="A27" s="17" t="s">
        <v>63</v>
      </c>
      <c r="B27" s="34" t="s">
        <v>146</v>
      </c>
      <c r="C27" s="174"/>
      <c r="D27" s="8"/>
      <c r="E27" s="8"/>
    </row>
    <row r="28" spans="1:5" s="2" customFormat="1" ht="12.75">
      <c r="A28" s="17" t="s">
        <v>64</v>
      </c>
      <c r="B28" s="34" t="s">
        <v>147</v>
      </c>
      <c r="C28" s="174"/>
      <c r="D28" s="8"/>
      <c r="E28" s="8"/>
    </row>
    <row r="29" spans="1:5" s="2" customFormat="1" ht="12.75">
      <c r="A29" s="17" t="s">
        <v>66</v>
      </c>
      <c r="B29" s="34" t="s">
        <v>65</v>
      </c>
      <c r="C29" s="174"/>
      <c r="D29" s="8">
        <v>25420</v>
      </c>
      <c r="E29" s="8">
        <v>12408</v>
      </c>
    </row>
    <row r="30" spans="1:5" s="2" customFormat="1" ht="12.75">
      <c r="A30" s="17" t="s">
        <v>68</v>
      </c>
      <c r="B30" s="34" t="s">
        <v>67</v>
      </c>
      <c r="C30" s="174"/>
      <c r="D30" s="8"/>
      <c r="E30" s="8"/>
    </row>
    <row r="31" spans="1:5" s="2" customFormat="1" ht="12.75">
      <c r="A31" s="17" t="s">
        <v>69</v>
      </c>
      <c r="B31" s="34" t="s">
        <v>148</v>
      </c>
      <c r="C31" s="174"/>
      <c r="D31" s="8"/>
      <c r="E31" s="8"/>
    </row>
    <row r="32" spans="1:5" s="2" customFormat="1" ht="12.75">
      <c r="A32" s="17" t="s">
        <v>70</v>
      </c>
      <c r="B32" s="34" t="s">
        <v>150</v>
      </c>
      <c r="C32" s="174"/>
      <c r="D32" s="8">
        <v>23776</v>
      </c>
      <c r="E32" s="8">
        <v>31276</v>
      </c>
    </row>
    <row r="33" spans="1:5" s="2" customFormat="1" ht="12.75">
      <c r="A33" s="17" t="s">
        <v>105</v>
      </c>
      <c r="B33" s="35" t="s">
        <v>214</v>
      </c>
      <c r="C33" s="174"/>
      <c r="D33" s="8"/>
      <c r="E33" s="8"/>
    </row>
    <row r="34" spans="1:5" s="2" customFormat="1" ht="12.75">
      <c r="A34" s="17" t="s">
        <v>149</v>
      </c>
      <c r="B34" s="34" t="s">
        <v>10</v>
      </c>
      <c r="C34" s="174"/>
      <c r="D34" s="8"/>
      <c r="E34" s="8"/>
    </row>
    <row r="35" spans="1:5" s="2" customFormat="1" ht="12.75">
      <c r="A35" s="17" t="s">
        <v>71</v>
      </c>
      <c r="B35" s="18" t="s">
        <v>72</v>
      </c>
      <c r="C35" s="174"/>
      <c r="D35" s="8"/>
      <c r="E35" s="8"/>
    </row>
    <row r="36" spans="1:5" s="2" customFormat="1" ht="12.75">
      <c r="A36" s="17" t="s">
        <v>86</v>
      </c>
      <c r="B36" s="18" t="s">
        <v>151</v>
      </c>
      <c r="C36" s="174"/>
      <c r="D36" s="8"/>
      <c r="E36" s="8"/>
    </row>
    <row r="37" spans="1:5" s="2" customFormat="1" ht="12.75">
      <c r="A37" s="27" t="s">
        <v>78</v>
      </c>
      <c r="B37" s="16" t="s">
        <v>177</v>
      </c>
      <c r="C37" s="174"/>
      <c r="D37" s="8"/>
      <c r="E37" s="8"/>
    </row>
    <row r="38" spans="1:5" s="2" customFormat="1" ht="12.75">
      <c r="A38" s="29" t="s">
        <v>79</v>
      </c>
      <c r="B38" s="19" t="s">
        <v>178</v>
      </c>
      <c r="C38" s="174"/>
      <c r="D38" s="76">
        <f>D39+D45+D46+D53+D54</f>
        <v>125280</v>
      </c>
      <c r="E38" s="76">
        <f>E39+E45+E46+E53+E54</f>
        <v>110567</v>
      </c>
    </row>
    <row r="39" spans="1:5" s="2" customFormat="1" ht="12.75">
      <c r="A39" s="21" t="s">
        <v>53</v>
      </c>
      <c r="B39" s="36" t="s">
        <v>80</v>
      </c>
      <c r="C39" s="174"/>
      <c r="D39" s="76">
        <f>D40+D41+D42+D43+D44</f>
        <v>2040</v>
      </c>
      <c r="E39" s="76">
        <f>E40+E41+E42+E43+E44</f>
        <v>2110</v>
      </c>
    </row>
    <row r="40" spans="1:5" s="2" customFormat="1" ht="12.75">
      <c r="A40" s="21" t="s">
        <v>54</v>
      </c>
      <c r="B40" s="35" t="s">
        <v>81</v>
      </c>
      <c r="C40" s="174"/>
      <c r="D40" s="8"/>
      <c r="E40" s="8"/>
    </row>
    <row r="41" spans="1:5" s="2" customFormat="1" ht="12.75">
      <c r="A41" s="21" t="s">
        <v>56</v>
      </c>
      <c r="B41" s="35" t="s">
        <v>82</v>
      </c>
      <c r="C41" s="174"/>
      <c r="D41" s="92">
        <v>2040</v>
      </c>
      <c r="E41" s="92">
        <v>2110</v>
      </c>
    </row>
    <row r="42" spans="1:5" s="2" customFormat="1" ht="12.75">
      <c r="A42" s="21" t="s">
        <v>57</v>
      </c>
      <c r="B42" s="35" t="s">
        <v>213</v>
      </c>
      <c r="C42" s="174"/>
      <c r="D42" s="8"/>
      <c r="E42" s="8"/>
    </row>
    <row r="43" spans="1:5" s="2" customFormat="1" ht="12.75">
      <c r="A43" s="21" t="s">
        <v>59</v>
      </c>
      <c r="B43" s="35" t="s">
        <v>215</v>
      </c>
      <c r="C43" s="174"/>
      <c r="D43" s="8"/>
      <c r="E43" s="8"/>
    </row>
    <row r="44" spans="1:5" s="2" customFormat="1" ht="12.75" customHeight="1">
      <c r="A44" s="21" t="s">
        <v>139</v>
      </c>
      <c r="B44" s="37" t="s">
        <v>216</v>
      </c>
      <c r="C44" s="174"/>
      <c r="D44" s="8"/>
      <c r="E44" s="8"/>
    </row>
    <row r="45" spans="1:5" s="2" customFormat="1" ht="12.75">
      <c r="A45" s="21" t="s">
        <v>60</v>
      </c>
      <c r="B45" s="24" t="s">
        <v>83</v>
      </c>
      <c r="C45" s="174"/>
      <c r="D45" s="8"/>
      <c r="E45" s="8">
        <v>593</v>
      </c>
    </row>
    <row r="46" spans="1:5" s="2" customFormat="1" ht="12.75">
      <c r="A46" s="21" t="s">
        <v>71</v>
      </c>
      <c r="B46" s="24" t="s">
        <v>217</v>
      </c>
      <c r="C46" s="8"/>
      <c r="D46" s="166">
        <f>D47+D48+D49+D50+D51+D52</f>
        <v>118366</v>
      </c>
      <c r="E46" s="166">
        <v>102696</v>
      </c>
    </row>
    <row r="47" spans="1:5" s="26" customFormat="1" ht="12.75" customHeight="1">
      <c r="A47" s="155" t="s">
        <v>73</v>
      </c>
      <c r="B47" s="156" t="s">
        <v>21</v>
      </c>
      <c r="C47" s="68"/>
      <c r="D47" s="13"/>
      <c r="E47" s="13"/>
    </row>
    <row r="48" spans="1:5" s="2" customFormat="1" ht="12.75">
      <c r="A48" s="22" t="s">
        <v>218</v>
      </c>
      <c r="B48" s="35" t="s">
        <v>152</v>
      </c>
      <c r="C48" s="174"/>
      <c r="D48" s="8"/>
      <c r="E48" s="199"/>
    </row>
    <row r="49" spans="1:5" s="2" customFormat="1" ht="12.75">
      <c r="A49" s="21" t="s">
        <v>74</v>
      </c>
      <c r="B49" s="35" t="s">
        <v>85</v>
      </c>
      <c r="C49" s="174"/>
      <c r="D49" s="8"/>
      <c r="E49" s="8"/>
    </row>
    <row r="50" spans="1:5" s="2" customFormat="1" ht="12.75" customHeight="1">
      <c r="A50" s="21" t="s">
        <v>75</v>
      </c>
      <c r="B50" s="37" t="s">
        <v>219</v>
      </c>
      <c r="C50" s="174"/>
      <c r="D50" s="160"/>
      <c r="E50" s="160"/>
    </row>
    <row r="51" spans="1:5" s="2" customFormat="1" ht="12.75">
      <c r="A51" s="21" t="s">
        <v>76</v>
      </c>
      <c r="B51" s="35" t="s">
        <v>220</v>
      </c>
      <c r="C51" s="174"/>
      <c r="D51" s="92">
        <v>118366</v>
      </c>
      <c r="E51" s="92">
        <v>102694</v>
      </c>
    </row>
    <row r="52" spans="1:5" s="2" customFormat="1" ht="12.75">
      <c r="A52" s="21" t="s">
        <v>77</v>
      </c>
      <c r="B52" s="35" t="s">
        <v>84</v>
      </c>
      <c r="C52" s="174"/>
      <c r="D52" s="92"/>
      <c r="E52" s="92">
        <v>2</v>
      </c>
    </row>
    <row r="53" spans="1:5" s="2" customFormat="1" ht="12.75">
      <c r="A53" s="21" t="s">
        <v>86</v>
      </c>
      <c r="B53" s="24" t="s">
        <v>87</v>
      </c>
      <c r="C53" s="177"/>
      <c r="D53" s="20"/>
      <c r="E53" s="20"/>
    </row>
    <row r="54" spans="1:5" s="2" customFormat="1" ht="12.75">
      <c r="A54" s="21" t="s">
        <v>88</v>
      </c>
      <c r="B54" s="24" t="s">
        <v>89</v>
      </c>
      <c r="C54" s="177"/>
      <c r="D54" s="20">
        <v>4874</v>
      </c>
      <c r="E54" s="20">
        <f>4615+553</f>
        <v>5168</v>
      </c>
    </row>
    <row r="55" spans="1:5" s="2" customFormat="1" ht="12.75">
      <c r="A55" s="17"/>
      <c r="B55" s="16" t="s">
        <v>153</v>
      </c>
      <c r="C55" s="8"/>
      <c r="D55" s="77">
        <f>D17+D37+D38</f>
        <v>376308</v>
      </c>
      <c r="E55" s="77">
        <f>E17+E37+E38</f>
        <v>367371</v>
      </c>
    </row>
    <row r="56" spans="1:5" s="2" customFormat="1" ht="12.75">
      <c r="A56" s="27" t="s">
        <v>90</v>
      </c>
      <c r="B56" s="16" t="s">
        <v>179</v>
      </c>
      <c r="C56" s="8"/>
      <c r="D56" s="77">
        <f>D57+D58+D59+D60</f>
        <v>239457</v>
      </c>
      <c r="E56" s="77">
        <f>E57+E58+E59+E60</f>
        <v>262014</v>
      </c>
    </row>
    <row r="57" spans="1:5" s="2" customFormat="1" ht="12.75">
      <c r="A57" s="17" t="s">
        <v>53</v>
      </c>
      <c r="B57" s="18" t="s">
        <v>91</v>
      </c>
      <c r="C57" s="174"/>
      <c r="D57" s="10">
        <v>2250</v>
      </c>
      <c r="E57" s="10">
        <v>3000</v>
      </c>
    </row>
    <row r="58" spans="1:5" s="2" customFormat="1" ht="12.75">
      <c r="A58" s="33" t="s">
        <v>60</v>
      </c>
      <c r="B58" s="18" t="s">
        <v>92</v>
      </c>
      <c r="C58" s="178"/>
      <c r="D58" s="28">
        <v>210088</v>
      </c>
      <c r="E58" s="28">
        <f>224698+1</f>
        <v>224699</v>
      </c>
    </row>
    <row r="59" spans="1:5" s="2" customFormat="1" ht="12.75" customHeight="1">
      <c r="A59" s="17" t="s">
        <v>71</v>
      </c>
      <c r="B59" s="38" t="s">
        <v>221</v>
      </c>
      <c r="C59" s="179"/>
      <c r="D59" s="15">
        <v>15680</v>
      </c>
      <c r="E59" s="15">
        <v>20824</v>
      </c>
    </row>
    <row r="60" spans="1:5" s="2" customFormat="1" ht="12.75">
      <c r="A60" s="17" t="s">
        <v>222</v>
      </c>
      <c r="B60" s="18" t="s">
        <v>93</v>
      </c>
      <c r="C60" s="174"/>
      <c r="D60" s="10">
        <v>11439</v>
      </c>
      <c r="E60" s="10">
        <v>13491</v>
      </c>
    </row>
    <row r="61" spans="1:5" s="2" customFormat="1" ht="12.75">
      <c r="A61" s="27" t="s">
        <v>94</v>
      </c>
      <c r="B61" s="16" t="s">
        <v>180</v>
      </c>
      <c r="C61" s="174"/>
      <c r="D61" s="77">
        <f>D62+D66</f>
        <v>113284</v>
      </c>
      <c r="E61" s="77">
        <f>E62+E66</f>
        <v>77027</v>
      </c>
    </row>
    <row r="62" spans="1:5" s="2" customFormat="1" ht="12.75">
      <c r="A62" s="17" t="s">
        <v>53</v>
      </c>
      <c r="B62" s="18" t="s">
        <v>95</v>
      </c>
      <c r="C62" s="174"/>
      <c r="D62" s="78">
        <f>D63+D64+D65</f>
        <v>0</v>
      </c>
      <c r="E62" s="78">
        <f>E63+E64+E65</f>
        <v>0</v>
      </c>
    </row>
    <row r="63" spans="1:5" s="2" customFormat="1" ht="12.75">
      <c r="A63" s="17" t="s">
        <v>54</v>
      </c>
      <c r="B63" s="34" t="s">
        <v>223</v>
      </c>
      <c r="C63" s="180"/>
      <c r="D63" s="31"/>
      <c r="E63" s="31"/>
    </row>
    <row r="64" spans="1:5" s="2" customFormat="1" ht="12.75">
      <c r="A64" s="17" t="s">
        <v>56</v>
      </c>
      <c r="B64" s="34" t="s">
        <v>96</v>
      </c>
      <c r="C64" s="180"/>
      <c r="D64" s="10"/>
      <c r="E64" s="10"/>
    </row>
    <row r="65" spans="1:5" s="2" customFormat="1" ht="12.75">
      <c r="A65" s="17" t="s">
        <v>224</v>
      </c>
      <c r="B65" s="34" t="s">
        <v>97</v>
      </c>
      <c r="C65" s="180"/>
      <c r="D65" s="10"/>
      <c r="E65" s="10"/>
    </row>
    <row r="66" spans="1:5" s="2" customFormat="1" ht="12.75">
      <c r="A66" s="21" t="s">
        <v>60</v>
      </c>
      <c r="B66" s="24" t="s">
        <v>98</v>
      </c>
      <c r="C66" s="177"/>
      <c r="D66" s="159">
        <f>D67+D68+D69+D70+D71+D72+D75+D76+D77+D78+D79+D80</f>
        <v>113284</v>
      </c>
      <c r="E66" s="200">
        <f>E67+E68+E69+E70+E71+E72+E75+E76+E77+E78+E79+E80</f>
        <v>77027</v>
      </c>
    </row>
    <row r="67" spans="1:5" s="2" customFormat="1" ht="12.75">
      <c r="A67" s="17" t="s">
        <v>61</v>
      </c>
      <c r="B67" s="34" t="s">
        <v>99</v>
      </c>
      <c r="C67" s="180"/>
      <c r="D67" s="10"/>
      <c r="E67" s="10"/>
    </row>
    <row r="68" spans="1:5" s="2" customFormat="1" ht="12.75">
      <c r="A68" s="17" t="s">
        <v>62</v>
      </c>
      <c r="B68" s="34" t="s">
        <v>225</v>
      </c>
      <c r="C68" s="180"/>
      <c r="D68" s="31"/>
      <c r="E68" s="31"/>
    </row>
    <row r="69" spans="1:5" s="2" customFormat="1" ht="12.75">
      <c r="A69" s="17" t="s">
        <v>63</v>
      </c>
      <c r="B69" s="34" t="s">
        <v>226</v>
      </c>
      <c r="C69" s="180"/>
      <c r="D69" s="31"/>
      <c r="E69" s="31"/>
    </row>
    <row r="70" spans="1:5" s="2" customFormat="1" ht="12.75">
      <c r="A70" s="17" t="s">
        <v>64</v>
      </c>
      <c r="B70" s="35" t="s">
        <v>227</v>
      </c>
      <c r="C70" s="180"/>
      <c r="D70" s="20"/>
      <c r="E70" s="20"/>
    </row>
    <row r="71" spans="1:5" s="26" customFormat="1" ht="12.75">
      <c r="A71" s="157" t="s">
        <v>66</v>
      </c>
      <c r="B71" s="154" t="s">
        <v>22</v>
      </c>
      <c r="C71" s="9"/>
      <c r="D71" s="23"/>
      <c r="E71" s="23"/>
    </row>
    <row r="72" spans="1:5" s="2" customFormat="1" ht="12.75">
      <c r="A72" s="158" t="s">
        <v>68</v>
      </c>
      <c r="B72" s="35" t="s">
        <v>100</v>
      </c>
      <c r="C72" s="180"/>
      <c r="D72" s="159">
        <f>D73+D74</f>
        <v>0</v>
      </c>
      <c r="E72" s="200">
        <f>E73+E74</f>
        <v>0</v>
      </c>
    </row>
    <row r="73" spans="1:5" s="2" customFormat="1" ht="12.75">
      <c r="A73" s="155" t="s">
        <v>23</v>
      </c>
      <c r="B73" s="39" t="s">
        <v>101</v>
      </c>
      <c r="C73" s="177"/>
      <c r="D73" s="5"/>
      <c r="E73" s="5"/>
    </row>
    <row r="74" spans="1:5" s="2" customFormat="1" ht="12.75">
      <c r="A74" s="155" t="s">
        <v>24</v>
      </c>
      <c r="B74" s="39" t="s">
        <v>102</v>
      </c>
      <c r="C74" s="177"/>
      <c r="D74" s="172"/>
      <c r="E74" s="172"/>
    </row>
    <row r="75" spans="1:8" s="2" customFormat="1" ht="12.75">
      <c r="A75" s="155" t="s">
        <v>69</v>
      </c>
      <c r="B75" s="35" t="s">
        <v>154</v>
      </c>
      <c r="C75" s="180"/>
      <c r="D75" s="20"/>
      <c r="E75" s="20"/>
      <c r="G75" s="41"/>
      <c r="H75" s="41"/>
    </row>
    <row r="76" spans="1:8" s="2" customFormat="1" ht="12.75">
      <c r="A76" s="155" t="s">
        <v>70</v>
      </c>
      <c r="B76" s="35" t="s">
        <v>228</v>
      </c>
      <c r="C76" s="180"/>
      <c r="D76" s="32"/>
      <c r="E76" s="32"/>
      <c r="G76" s="173"/>
      <c r="H76" s="173"/>
    </row>
    <row r="77" spans="1:8" s="2" customFormat="1" ht="12.75">
      <c r="A77" s="158" t="s">
        <v>105</v>
      </c>
      <c r="B77" s="34" t="s">
        <v>103</v>
      </c>
      <c r="C77" s="180"/>
      <c r="D77" s="20">
        <f>6659</f>
        <v>6659</v>
      </c>
      <c r="E77" s="10">
        <v>4140</v>
      </c>
      <c r="G77" s="41"/>
      <c r="H77" s="41"/>
    </row>
    <row r="78" spans="1:8" s="2" customFormat="1" ht="12.75">
      <c r="A78" s="155" t="s">
        <v>149</v>
      </c>
      <c r="B78" s="34" t="s">
        <v>104</v>
      </c>
      <c r="C78" s="180"/>
      <c r="D78" s="10">
        <f>51037+21059</f>
        <v>72096</v>
      </c>
      <c r="E78" s="10"/>
      <c r="G78" s="41"/>
      <c r="H78" s="41"/>
    </row>
    <row r="79" spans="1:5" s="2" customFormat="1" ht="12.75">
      <c r="A79" s="158" t="s">
        <v>25</v>
      </c>
      <c r="B79" s="35" t="s">
        <v>229</v>
      </c>
      <c r="C79" s="180"/>
      <c r="D79" s="20">
        <v>31005</v>
      </c>
      <c r="E79" s="20">
        <f>64542+216-5</f>
        <v>64753</v>
      </c>
    </row>
    <row r="80" spans="1:5" s="2" customFormat="1" ht="12.75">
      <c r="A80" s="158" t="s">
        <v>26</v>
      </c>
      <c r="B80" s="34" t="s">
        <v>155</v>
      </c>
      <c r="C80" s="180"/>
      <c r="D80" s="20">
        <v>3524</v>
      </c>
      <c r="E80" s="20">
        <v>8134</v>
      </c>
    </row>
    <row r="81" spans="1:5" s="2" customFormat="1" ht="12.75">
      <c r="A81" s="27" t="s">
        <v>106</v>
      </c>
      <c r="B81" s="16" t="s">
        <v>181</v>
      </c>
      <c r="C81" s="174"/>
      <c r="D81" s="77">
        <f>D82+D83+D86+D87</f>
        <v>23567</v>
      </c>
      <c r="E81" s="77">
        <f>E82+E83+E86+E87</f>
        <v>28330</v>
      </c>
    </row>
    <row r="82" spans="1:5" s="2" customFormat="1" ht="12.75">
      <c r="A82" s="17" t="s">
        <v>53</v>
      </c>
      <c r="B82" s="18" t="s">
        <v>230</v>
      </c>
      <c r="C82" s="174"/>
      <c r="D82" s="10"/>
      <c r="E82" s="10"/>
    </row>
    <row r="83" spans="1:5" s="2" customFormat="1" ht="12.75">
      <c r="A83" s="17" t="s">
        <v>60</v>
      </c>
      <c r="B83" s="18" t="s">
        <v>107</v>
      </c>
      <c r="C83" s="174"/>
      <c r="D83" s="78">
        <f>D84+D85</f>
        <v>0</v>
      </c>
      <c r="E83" s="78">
        <f>E84+E85</f>
        <v>0</v>
      </c>
    </row>
    <row r="84" spans="1:5" s="2" customFormat="1" ht="12.75">
      <c r="A84" s="17" t="s">
        <v>61</v>
      </c>
      <c r="B84" s="34" t="s">
        <v>156</v>
      </c>
      <c r="C84" s="180"/>
      <c r="D84" s="10"/>
      <c r="E84" s="10"/>
    </row>
    <row r="85" spans="1:5" s="2" customFormat="1" ht="12.75">
      <c r="A85" s="17" t="s">
        <v>62</v>
      </c>
      <c r="B85" s="34" t="s">
        <v>133</v>
      </c>
      <c r="C85" s="180"/>
      <c r="D85" s="20"/>
      <c r="E85" s="20"/>
    </row>
    <row r="86" spans="1:5" s="2" customFormat="1" ht="12.75">
      <c r="A86" s="21" t="s">
        <v>71</v>
      </c>
      <c r="B86" s="24" t="s">
        <v>231</v>
      </c>
      <c r="C86" s="177"/>
      <c r="D86" s="20"/>
      <c r="E86" s="20"/>
    </row>
    <row r="87" spans="1:5" s="2" customFormat="1" ht="12.75">
      <c r="A87" s="33" t="s">
        <v>86</v>
      </c>
      <c r="B87" s="18" t="s">
        <v>157</v>
      </c>
      <c r="C87" s="174"/>
      <c r="D87" s="77">
        <f>D88+D89</f>
        <v>23567</v>
      </c>
      <c r="E87" s="77">
        <f>E88+E89</f>
        <v>28330</v>
      </c>
    </row>
    <row r="88" spans="1:5" s="2" customFormat="1" ht="12.75">
      <c r="A88" s="17" t="s">
        <v>140</v>
      </c>
      <c r="B88" s="34" t="s">
        <v>232</v>
      </c>
      <c r="C88" s="180"/>
      <c r="D88" s="191">
        <v>-4763</v>
      </c>
      <c r="E88" s="191">
        <v>16598</v>
      </c>
    </row>
    <row r="89" spans="1:5" s="2" customFormat="1" ht="12.75">
      <c r="A89" s="17" t="s">
        <v>141</v>
      </c>
      <c r="B89" s="34" t="s">
        <v>233</v>
      </c>
      <c r="C89" s="180"/>
      <c r="D89" s="10">
        <v>28330</v>
      </c>
      <c r="E89" s="10">
        <v>11732</v>
      </c>
    </row>
    <row r="90" spans="1:5" s="2" customFormat="1" ht="12.75">
      <c r="A90" s="27" t="s">
        <v>130</v>
      </c>
      <c r="B90" s="16" t="s">
        <v>234</v>
      </c>
      <c r="C90" s="175"/>
      <c r="D90" s="9"/>
      <c r="E90" s="9"/>
    </row>
    <row r="91" spans="1:5" s="2" customFormat="1" ht="34.5" customHeight="1">
      <c r="A91" s="9"/>
      <c r="B91" s="30" t="s">
        <v>235</v>
      </c>
      <c r="C91" s="181"/>
      <c r="D91" s="79">
        <f>D56+D61+D81+D90</f>
        <v>376308</v>
      </c>
      <c r="E91" s="79">
        <f>E56+E61+E81+E90</f>
        <v>367371</v>
      </c>
    </row>
    <row r="92" spans="1:5" s="2" customFormat="1" ht="12.75">
      <c r="A92" s="6"/>
      <c r="B92" s="7"/>
      <c r="C92" s="7"/>
      <c r="D92" s="168">
        <f>D55-D91</f>
        <v>0</v>
      </c>
      <c r="E92" s="168"/>
    </row>
    <row r="93" spans="1:5" s="41" customFormat="1" ht="12.75">
      <c r="A93" s="52"/>
      <c r="B93" s="208" t="s">
        <v>278</v>
      </c>
      <c r="C93" s="52" t="s">
        <v>13</v>
      </c>
      <c r="E93" s="55" t="s">
        <v>279</v>
      </c>
    </row>
    <row r="94" spans="2:5" s="41" customFormat="1" ht="25.5" customHeight="1">
      <c r="B94" s="71" t="s">
        <v>263</v>
      </c>
      <c r="C94" s="56" t="s">
        <v>236</v>
      </c>
      <c r="E94" s="57" t="s">
        <v>237</v>
      </c>
    </row>
    <row r="95" s="2" customFormat="1" ht="12.75">
      <c r="C95" s="3"/>
    </row>
    <row r="96" spans="1:5" s="26" customFormat="1" ht="12.75">
      <c r="A96" s="25"/>
      <c r="B96" s="205" t="s">
        <v>277</v>
      </c>
      <c r="C96" s="206" t="s">
        <v>13</v>
      </c>
      <c r="D96" s="207"/>
      <c r="E96" s="205" t="s">
        <v>45</v>
      </c>
    </row>
    <row r="97" spans="3:4" s="26" customFormat="1" ht="25.5" customHeight="1">
      <c r="C97" s="56" t="s">
        <v>236</v>
      </c>
      <c r="D97" s="207"/>
    </row>
    <row r="98" s="2" customFormat="1" ht="12.75"/>
    <row r="99" s="2" customFormat="1" ht="12.75">
      <c r="C99" s="3"/>
    </row>
    <row r="100" s="2" customFormat="1" ht="12.75">
      <c r="C100" s="3"/>
    </row>
    <row r="101" s="2" customFormat="1" ht="12.75">
      <c r="C101" s="3"/>
    </row>
    <row r="102" s="2" customFormat="1" ht="12.75">
      <c r="C102" s="3"/>
    </row>
    <row r="103" s="2" customFormat="1" ht="12.75">
      <c r="C103" s="3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  <row r="117" s="2" customFormat="1" ht="12.75">
      <c r="C117" s="3"/>
    </row>
    <row r="118" s="2" customFormat="1" ht="12.75">
      <c r="C118" s="3"/>
    </row>
  </sheetData>
  <sheetProtection/>
  <mergeCells count="11">
    <mergeCell ref="A3:E4"/>
    <mergeCell ref="A5:E5"/>
    <mergeCell ref="A6:E6"/>
    <mergeCell ref="A12:E12"/>
    <mergeCell ref="A7:E7"/>
    <mergeCell ref="B15:E15"/>
    <mergeCell ref="A13:E13"/>
    <mergeCell ref="A14:E14"/>
    <mergeCell ref="A8:E8"/>
    <mergeCell ref="A10:C10"/>
    <mergeCell ref="A11:E11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showGridLines="0" zoomScaleSheetLayoutView="100" zoomScalePageLayoutView="0" workbookViewId="0" topLeftCell="A10">
      <selection activeCell="A13" sqref="A13:I13"/>
    </sheetView>
  </sheetViews>
  <sheetFormatPr defaultColWidth="9.140625" defaultRowHeight="12.75"/>
  <cols>
    <col min="1" max="1" width="8.00390625" style="41" customWidth="1"/>
    <col min="2" max="2" width="1.57421875" style="41" hidden="1" customWidth="1"/>
    <col min="3" max="3" width="30.140625" style="41" customWidth="1"/>
    <col min="4" max="4" width="18.28125" style="41" customWidth="1"/>
    <col min="5" max="5" width="0" style="41" hidden="1" customWidth="1"/>
    <col min="6" max="6" width="11.7109375" style="41" customWidth="1"/>
    <col min="7" max="7" width="8.8515625" style="41" customWidth="1"/>
    <col min="8" max="8" width="13.421875" style="41" customWidth="1"/>
    <col min="9" max="9" width="17.140625" style="41" customWidth="1"/>
    <col min="10" max="10" width="12.140625" style="41" customWidth="1"/>
    <col min="11" max="11" width="9.57421875" style="41" customWidth="1"/>
    <col min="12" max="16384" width="9.140625" style="41" customWidth="1"/>
  </cols>
  <sheetData>
    <row r="1" spans="4:9" ht="12.75">
      <c r="D1" s="42"/>
      <c r="G1" s="43" t="s">
        <v>238</v>
      </c>
      <c r="H1" s="43"/>
      <c r="I1" s="43"/>
    </row>
    <row r="2" spans="7:9" ht="12.75">
      <c r="G2" s="43" t="s">
        <v>27</v>
      </c>
      <c r="H2" s="43"/>
      <c r="I2" s="43"/>
    </row>
    <row r="4" spans="1:9" ht="24.75" customHeight="1">
      <c r="A4" s="251" t="s">
        <v>12</v>
      </c>
      <c r="B4" s="251"/>
      <c r="C4" s="251"/>
      <c r="D4" s="251"/>
      <c r="E4" s="251"/>
      <c r="F4" s="251"/>
      <c r="G4" s="251"/>
      <c r="H4" s="251"/>
      <c r="I4" s="251"/>
    </row>
    <row r="5" spans="1:9" ht="20.25" customHeight="1">
      <c r="A5" s="82"/>
      <c r="B5" s="81"/>
      <c r="C5" s="252"/>
      <c r="D5" s="252"/>
      <c r="E5" s="252"/>
      <c r="F5" s="252"/>
      <c r="G5" s="252"/>
      <c r="H5" s="252"/>
      <c r="I5" s="82"/>
    </row>
    <row r="6" spans="1:9" ht="12.75" customHeight="1">
      <c r="A6" s="244" t="s">
        <v>211</v>
      </c>
      <c r="B6" s="244"/>
      <c r="C6" s="244"/>
      <c r="D6" s="244"/>
      <c r="E6" s="244"/>
      <c r="F6" s="244"/>
      <c r="G6" s="244"/>
      <c r="H6" s="244"/>
      <c r="I6" s="244"/>
    </row>
    <row r="7" spans="1:9" ht="18" customHeight="1">
      <c r="A7" s="80"/>
      <c r="B7" s="80"/>
      <c r="C7" s="224" t="s">
        <v>44</v>
      </c>
      <c r="D7" s="224"/>
      <c r="E7" s="224"/>
      <c r="F7" s="224"/>
      <c r="G7" s="224"/>
      <c r="H7" s="224"/>
      <c r="I7" s="80"/>
    </row>
    <row r="8" spans="1:9" ht="12.75" customHeight="1">
      <c r="A8" s="244" t="s">
        <v>239</v>
      </c>
      <c r="B8" s="244"/>
      <c r="C8" s="244"/>
      <c r="D8" s="244"/>
      <c r="E8" s="244"/>
      <c r="F8" s="244"/>
      <c r="G8" s="244"/>
      <c r="H8" s="244"/>
      <c r="I8" s="244"/>
    </row>
    <row r="9" spans="1:9" ht="12.75" customHeight="1">
      <c r="A9" s="244" t="s">
        <v>240</v>
      </c>
      <c r="B9" s="244"/>
      <c r="C9" s="244"/>
      <c r="D9" s="244"/>
      <c r="E9" s="244"/>
      <c r="F9" s="244"/>
      <c r="G9" s="244"/>
      <c r="H9" s="244"/>
      <c r="I9" s="244"/>
    </row>
    <row r="10" spans="1:9" ht="12.75" customHeight="1">
      <c r="A10" s="250"/>
      <c r="B10" s="250"/>
      <c r="C10" s="250"/>
      <c r="D10" s="250"/>
      <c r="E10" s="250"/>
      <c r="F10" s="250"/>
      <c r="G10" s="250"/>
      <c r="H10" s="250"/>
      <c r="I10" s="250"/>
    </row>
    <row r="11" spans="1:9" s="65" customFormat="1" ht="12.75" customHeight="1">
      <c r="A11" s="248" t="s">
        <v>189</v>
      </c>
      <c r="B11" s="248"/>
      <c r="C11" s="248"/>
      <c r="D11" s="248"/>
      <c r="E11" s="248"/>
      <c r="F11" s="248"/>
      <c r="G11" s="248"/>
      <c r="H11" s="248"/>
      <c r="I11" s="248"/>
    </row>
    <row r="12" spans="1:9" s="65" customFormat="1" ht="12.75">
      <c r="A12" s="248"/>
      <c r="B12" s="249"/>
      <c r="C12" s="249"/>
      <c r="D12" s="249"/>
      <c r="E12" s="249"/>
      <c r="F12" s="249"/>
      <c r="G12" s="249"/>
      <c r="H12" s="249"/>
      <c r="I12" s="249"/>
    </row>
    <row r="13" spans="1:18" s="65" customFormat="1" ht="12.75">
      <c r="A13" s="248" t="s">
        <v>283</v>
      </c>
      <c r="B13" s="248"/>
      <c r="C13" s="248"/>
      <c r="D13" s="248"/>
      <c r="E13" s="248"/>
      <c r="F13" s="248"/>
      <c r="G13" s="248"/>
      <c r="H13" s="248"/>
      <c r="I13" s="248"/>
      <c r="J13" s="183"/>
      <c r="K13" s="183"/>
      <c r="L13" s="183"/>
      <c r="M13" s="183"/>
      <c r="N13" s="183"/>
      <c r="O13" s="183"/>
      <c r="P13" s="183"/>
      <c r="Q13" s="183"/>
      <c r="R13" s="183"/>
    </row>
    <row r="14" spans="1:18" ht="12.75">
      <c r="A14" s="244" t="s">
        <v>280</v>
      </c>
      <c r="B14" s="244"/>
      <c r="C14" s="244"/>
      <c r="D14" s="244"/>
      <c r="E14" s="244"/>
      <c r="F14" s="244"/>
      <c r="G14" s="244"/>
      <c r="H14" s="244"/>
      <c r="I14" s="244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ht="12.75">
      <c r="A15" s="244" t="s">
        <v>28</v>
      </c>
      <c r="B15" s="244"/>
      <c r="C15" s="244"/>
      <c r="D15" s="244"/>
      <c r="E15" s="244"/>
      <c r="F15" s="244"/>
      <c r="G15" s="244"/>
      <c r="H15" s="244"/>
      <c r="I15" s="244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2:18" ht="12.75">
      <c r="B16" s="54"/>
      <c r="C16" s="247" t="s">
        <v>19</v>
      </c>
      <c r="D16" s="247"/>
      <c r="E16" s="247"/>
      <c r="F16" s="247"/>
      <c r="G16" s="247"/>
      <c r="H16" s="247"/>
      <c r="I16" s="247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45" customFormat="1" ht="49.5" customHeight="1">
      <c r="A17" s="246" t="s">
        <v>51</v>
      </c>
      <c r="B17" s="246"/>
      <c r="C17" s="246" t="s">
        <v>108</v>
      </c>
      <c r="D17" s="242"/>
      <c r="E17" s="242"/>
      <c r="F17" s="242"/>
      <c r="G17" s="44" t="s">
        <v>208</v>
      </c>
      <c r="H17" s="44" t="s">
        <v>190</v>
      </c>
      <c r="I17" s="44" t="s">
        <v>191</v>
      </c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 ht="12.75" customHeight="1">
      <c r="A18" s="46" t="s">
        <v>52</v>
      </c>
      <c r="B18" s="47" t="s">
        <v>109</v>
      </c>
      <c r="C18" s="243" t="s">
        <v>109</v>
      </c>
      <c r="D18" s="245"/>
      <c r="E18" s="245"/>
      <c r="F18" s="245"/>
      <c r="G18" s="83"/>
      <c r="H18" s="89">
        <f>H19+H24+H25</f>
        <v>982009</v>
      </c>
      <c r="I18" s="89">
        <f>I19+I24+I25</f>
        <v>889935</v>
      </c>
      <c r="J18" s="165"/>
      <c r="K18" s="165"/>
      <c r="L18" s="165"/>
      <c r="M18" s="165"/>
      <c r="N18" s="165"/>
      <c r="O18" s="165"/>
      <c r="P18" s="165"/>
      <c r="Q18" s="165"/>
      <c r="R18" s="165"/>
    </row>
    <row r="19" spans="1:18" ht="12.75">
      <c r="A19" s="48" t="s">
        <v>53</v>
      </c>
      <c r="B19" s="49" t="s">
        <v>110</v>
      </c>
      <c r="C19" s="240" t="s">
        <v>110</v>
      </c>
      <c r="D19" s="240"/>
      <c r="E19" s="240"/>
      <c r="F19" s="240"/>
      <c r="G19" s="85"/>
      <c r="H19" s="89">
        <f>H20+H21+H22+H23</f>
        <v>876672</v>
      </c>
      <c r="I19" s="89">
        <f>I20+I21+I22+I23</f>
        <v>792744</v>
      </c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18" ht="12.75">
      <c r="A20" s="48" t="s">
        <v>111</v>
      </c>
      <c r="B20" s="49" t="s">
        <v>91</v>
      </c>
      <c r="C20" s="240" t="s">
        <v>91</v>
      </c>
      <c r="D20" s="240"/>
      <c r="E20" s="240"/>
      <c r="F20" s="240"/>
      <c r="G20" s="85"/>
      <c r="H20" s="86">
        <v>273890</v>
      </c>
      <c r="I20" s="86">
        <f>236347+4957-2931</f>
        <v>238373</v>
      </c>
      <c r="J20" s="165"/>
      <c r="K20" s="165"/>
      <c r="L20" s="165"/>
      <c r="M20" s="165"/>
      <c r="N20" s="165"/>
      <c r="O20" s="165"/>
      <c r="P20" s="165"/>
      <c r="Q20" s="165"/>
      <c r="R20" s="165"/>
    </row>
    <row r="21" spans="1:18" ht="12.75">
      <c r="A21" s="48" t="s">
        <v>112</v>
      </c>
      <c r="B21" s="50" t="s">
        <v>113</v>
      </c>
      <c r="C21" s="238" t="s">
        <v>113</v>
      </c>
      <c r="D21" s="238"/>
      <c r="E21" s="238"/>
      <c r="F21" s="238"/>
      <c r="G21" s="85"/>
      <c r="H21" s="169">
        <v>582674</v>
      </c>
      <c r="I21" s="169">
        <f>503605+40026</f>
        <v>543631</v>
      </c>
      <c r="J21" s="165"/>
      <c r="K21" s="165"/>
      <c r="L21" s="165"/>
      <c r="M21" s="165"/>
      <c r="N21" s="165"/>
      <c r="O21" s="165"/>
      <c r="P21" s="165"/>
      <c r="Q21" s="165"/>
      <c r="R21" s="165"/>
    </row>
    <row r="22" spans="1:18" ht="12.75" customHeight="1">
      <c r="A22" s="48" t="s">
        <v>114</v>
      </c>
      <c r="B22" s="49" t="s">
        <v>241</v>
      </c>
      <c r="C22" s="238" t="s">
        <v>241</v>
      </c>
      <c r="D22" s="238"/>
      <c r="E22" s="238"/>
      <c r="F22" s="238"/>
      <c r="G22" s="85"/>
      <c r="H22" s="86">
        <v>12999</v>
      </c>
      <c r="I22" s="86">
        <f>5144+2931</f>
        <v>8075</v>
      </c>
      <c r="J22" s="165"/>
      <c r="K22" s="165"/>
      <c r="L22" s="165"/>
      <c r="M22" s="165"/>
      <c r="N22" s="165"/>
      <c r="O22" s="165"/>
      <c r="P22" s="165"/>
      <c r="Q22" s="165"/>
      <c r="R22" s="165"/>
    </row>
    <row r="23" spans="1:18" ht="12.75">
      <c r="A23" s="48" t="s">
        <v>115</v>
      </c>
      <c r="B23" s="50" t="s">
        <v>116</v>
      </c>
      <c r="C23" s="238" t="s">
        <v>116</v>
      </c>
      <c r="D23" s="238"/>
      <c r="E23" s="238"/>
      <c r="F23" s="238"/>
      <c r="G23" s="85"/>
      <c r="H23" s="169">
        <v>7109</v>
      </c>
      <c r="I23" s="86">
        <f>29+2636</f>
        <v>2665</v>
      </c>
      <c r="J23" s="165"/>
      <c r="K23" s="165"/>
      <c r="L23" s="165"/>
      <c r="M23" s="165"/>
      <c r="N23" s="165"/>
      <c r="O23" s="165"/>
      <c r="P23" s="165"/>
      <c r="Q23" s="165"/>
      <c r="R23" s="165"/>
    </row>
    <row r="24" spans="1:18" ht="12.75" customHeight="1">
      <c r="A24" s="48" t="s">
        <v>60</v>
      </c>
      <c r="B24" s="49" t="s">
        <v>242</v>
      </c>
      <c r="C24" s="238" t="s">
        <v>242</v>
      </c>
      <c r="D24" s="238"/>
      <c r="E24" s="238"/>
      <c r="F24" s="238"/>
      <c r="G24" s="85"/>
      <c r="H24" s="211"/>
      <c r="I24" s="86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18" ht="12.75" customHeight="1">
      <c r="A25" s="48" t="s">
        <v>71</v>
      </c>
      <c r="B25" s="49" t="s">
        <v>243</v>
      </c>
      <c r="C25" s="238" t="s">
        <v>243</v>
      </c>
      <c r="D25" s="238"/>
      <c r="E25" s="238"/>
      <c r="F25" s="238"/>
      <c r="G25" s="85"/>
      <c r="H25" s="163">
        <f>H26-H27</f>
        <v>105337</v>
      </c>
      <c r="I25" s="163">
        <f>I26-I27</f>
        <v>97191</v>
      </c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18" ht="12.75">
      <c r="A26" s="48" t="s">
        <v>244</v>
      </c>
      <c r="B26" s="50" t="s">
        <v>158</v>
      </c>
      <c r="C26" s="238" t="s">
        <v>158</v>
      </c>
      <c r="D26" s="238"/>
      <c r="E26" s="238"/>
      <c r="F26" s="238"/>
      <c r="G26" s="85"/>
      <c r="H26" s="169">
        <f>105337</f>
        <v>105337</v>
      </c>
      <c r="I26" s="169">
        <v>97191</v>
      </c>
      <c r="J26" s="165"/>
      <c r="K26" s="165"/>
      <c r="L26" s="165"/>
      <c r="M26" s="165"/>
      <c r="N26" s="165"/>
      <c r="O26" s="165"/>
      <c r="P26" s="165"/>
      <c r="Q26" s="165"/>
      <c r="R26" s="165"/>
    </row>
    <row r="27" spans="1:18" ht="12.75" customHeight="1">
      <c r="A27" s="48" t="s">
        <v>245</v>
      </c>
      <c r="B27" s="50" t="s">
        <v>159</v>
      </c>
      <c r="C27" s="238" t="s">
        <v>159</v>
      </c>
      <c r="D27" s="238"/>
      <c r="E27" s="238"/>
      <c r="F27" s="238"/>
      <c r="G27" s="85"/>
      <c r="H27" s="169"/>
      <c r="I27" s="86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2.75" customHeight="1">
      <c r="A28" s="46" t="s">
        <v>78</v>
      </c>
      <c r="B28" s="47" t="s">
        <v>117</v>
      </c>
      <c r="C28" s="243" t="s">
        <v>117</v>
      </c>
      <c r="D28" s="243"/>
      <c r="E28" s="243"/>
      <c r="F28" s="243"/>
      <c r="G28" s="83"/>
      <c r="H28" s="89">
        <f>H29+H30+H31+H32+H33+H34+H35+H36+H37+H38+H39+H40+H41+H42</f>
        <v>987972</v>
      </c>
      <c r="I28" s="89">
        <f>I29+I30+I31+I32+I33+I34+I35+I36+I37+I38+I39+I40+I41+I42</f>
        <v>882746</v>
      </c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18" ht="12.75" customHeight="1">
      <c r="A29" s="48" t="s">
        <v>53</v>
      </c>
      <c r="B29" s="49" t="s">
        <v>47</v>
      </c>
      <c r="C29" s="238" t="s">
        <v>192</v>
      </c>
      <c r="D29" s="239"/>
      <c r="E29" s="239"/>
      <c r="F29" s="239"/>
      <c r="G29" s="85"/>
      <c r="H29" s="169">
        <f>610333+187921</f>
        <v>798254</v>
      </c>
      <c r="I29" s="169">
        <f>561470+173184</f>
        <v>734654</v>
      </c>
      <c r="J29" s="165"/>
      <c r="K29" s="165"/>
      <c r="L29" s="165"/>
      <c r="M29" s="165"/>
      <c r="N29" s="165"/>
      <c r="O29" s="165"/>
      <c r="P29" s="165"/>
      <c r="Q29" s="165"/>
      <c r="R29" s="165"/>
    </row>
    <row r="30" spans="1:18" ht="12.75" customHeight="1">
      <c r="A30" s="48" t="s">
        <v>246</v>
      </c>
      <c r="B30" s="49" t="s">
        <v>118</v>
      </c>
      <c r="C30" s="238" t="s">
        <v>193</v>
      </c>
      <c r="D30" s="239"/>
      <c r="E30" s="239"/>
      <c r="F30" s="239"/>
      <c r="G30" s="85"/>
      <c r="H30" s="167">
        <v>24031</v>
      </c>
      <c r="I30" s="167">
        <v>22077</v>
      </c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18" ht="12.75" customHeight="1">
      <c r="A31" s="48" t="s">
        <v>71</v>
      </c>
      <c r="B31" s="49" t="s">
        <v>247</v>
      </c>
      <c r="C31" s="238" t="s">
        <v>194</v>
      </c>
      <c r="D31" s="239"/>
      <c r="E31" s="239"/>
      <c r="F31" s="239"/>
      <c r="G31" s="85"/>
      <c r="H31" s="167">
        <f>16933</f>
        <v>16933</v>
      </c>
      <c r="I31" s="167">
        <v>17285</v>
      </c>
      <c r="J31" s="165"/>
      <c r="K31" s="165"/>
      <c r="L31" s="165"/>
      <c r="M31" s="165"/>
      <c r="N31" s="165"/>
      <c r="O31" s="165"/>
      <c r="P31" s="165"/>
      <c r="Q31" s="165"/>
      <c r="R31" s="165"/>
    </row>
    <row r="32" spans="1:18" ht="12.75">
      <c r="A32" s="48" t="s">
        <v>86</v>
      </c>
      <c r="B32" s="49" t="s">
        <v>119</v>
      </c>
      <c r="C32" s="240" t="s">
        <v>195</v>
      </c>
      <c r="D32" s="239"/>
      <c r="E32" s="239"/>
      <c r="F32" s="239"/>
      <c r="G32" s="85"/>
      <c r="H32" s="170"/>
      <c r="I32" s="170"/>
      <c r="J32" s="165"/>
      <c r="K32" s="186"/>
      <c r="L32" s="165"/>
      <c r="M32" s="165"/>
      <c r="N32" s="165"/>
      <c r="O32" s="165"/>
      <c r="P32" s="165"/>
      <c r="Q32" s="165"/>
      <c r="R32" s="165"/>
    </row>
    <row r="33" spans="1:18" ht="12.75">
      <c r="A33" s="48" t="s">
        <v>88</v>
      </c>
      <c r="B33" s="49" t="s">
        <v>121</v>
      </c>
      <c r="C33" s="240" t="s">
        <v>196</v>
      </c>
      <c r="D33" s="239"/>
      <c r="E33" s="239"/>
      <c r="F33" s="239"/>
      <c r="G33" s="85"/>
      <c r="H33" s="170"/>
      <c r="I33" s="170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2.75">
      <c r="A34" s="48" t="s">
        <v>120</v>
      </c>
      <c r="B34" s="49" t="s">
        <v>123</v>
      </c>
      <c r="C34" s="240" t="s">
        <v>197</v>
      </c>
      <c r="D34" s="239"/>
      <c r="E34" s="239"/>
      <c r="F34" s="239"/>
      <c r="G34" s="85"/>
      <c r="H34" s="167">
        <v>2440</v>
      </c>
      <c r="I34" s="167">
        <v>1616</v>
      </c>
      <c r="J34" s="185"/>
      <c r="K34" s="165"/>
      <c r="L34" s="165"/>
      <c r="M34" s="165"/>
      <c r="N34" s="165"/>
      <c r="O34" s="165"/>
      <c r="P34" s="165"/>
      <c r="Q34" s="165"/>
      <c r="R34" s="165"/>
    </row>
    <row r="35" spans="1:18" ht="12.75" customHeight="1">
      <c r="A35" s="48" t="s">
        <v>122</v>
      </c>
      <c r="B35" s="49" t="s">
        <v>248</v>
      </c>
      <c r="C35" s="240" t="s">
        <v>249</v>
      </c>
      <c r="D35" s="239"/>
      <c r="E35" s="239"/>
      <c r="F35" s="239"/>
      <c r="G35" s="85"/>
      <c r="H35" s="167">
        <v>1602</v>
      </c>
      <c r="I35" s="167">
        <v>748</v>
      </c>
      <c r="J35" s="165"/>
      <c r="K35" s="165"/>
      <c r="L35" s="165"/>
      <c r="M35" s="165"/>
      <c r="N35" s="165"/>
      <c r="O35" s="165"/>
      <c r="P35" s="165"/>
      <c r="Q35" s="165"/>
      <c r="R35" s="165"/>
    </row>
    <row r="36" spans="1:18" ht="12.75" customHeight="1">
      <c r="A36" s="48" t="s">
        <v>124</v>
      </c>
      <c r="B36" s="49" t="s">
        <v>250</v>
      </c>
      <c r="C36" s="238" t="s">
        <v>250</v>
      </c>
      <c r="D36" s="239"/>
      <c r="E36" s="239"/>
      <c r="F36" s="239"/>
      <c r="G36" s="85"/>
      <c r="H36" s="171"/>
      <c r="I36" s="171"/>
      <c r="J36" s="185"/>
      <c r="K36" s="165"/>
      <c r="L36" s="183"/>
      <c r="M36" s="165"/>
      <c r="N36" s="165"/>
      <c r="O36" s="165"/>
      <c r="P36" s="165"/>
      <c r="Q36" s="165"/>
      <c r="R36" s="165"/>
    </row>
    <row r="37" spans="1:18" ht="12.75" customHeight="1">
      <c r="A37" s="48" t="s">
        <v>172</v>
      </c>
      <c r="B37" s="49" t="s">
        <v>251</v>
      </c>
      <c r="C37" s="240" t="s">
        <v>251</v>
      </c>
      <c r="D37" s="239"/>
      <c r="E37" s="239"/>
      <c r="F37" s="239"/>
      <c r="G37" s="85"/>
      <c r="H37" s="212">
        <f>39547+97633</f>
        <v>137180</v>
      </c>
      <c r="I37" s="167">
        <f>81452+17150</f>
        <v>98602</v>
      </c>
      <c r="J37" s="188"/>
      <c r="K37" s="189"/>
      <c r="L37" s="165"/>
      <c r="M37" s="165"/>
      <c r="N37" s="165"/>
      <c r="O37" s="165"/>
      <c r="P37" s="165"/>
      <c r="Q37" s="165"/>
      <c r="R37" s="165"/>
    </row>
    <row r="38" spans="1:18" ht="15.75" customHeight="1">
      <c r="A38" s="48" t="s">
        <v>173</v>
      </c>
      <c r="B38" s="49" t="s">
        <v>252</v>
      </c>
      <c r="C38" s="238" t="s">
        <v>198</v>
      </c>
      <c r="D38" s="242"/>
      <c r="E38" s="242"/>
      <c r="F38" s="242"/>
      <c r="G38" s="85"/>
      <c r="H38" s="169"/>
      <c r="I38" s="169"/>
      <c r="J38" s="165"/>
      <c r="K38" s="165"/>
      <c r="L38" s="165"/>
      <c r="M38" s="165"/>
      <c r="N38" s="165"/>
      <c r="O38" s="165"/>
      <c r="P38" s="165"/>
      <c r="Q38" s="165"/>
      <c r="R38" s="165"/>
    </row>
    <row r="39" spans="1:18" ht="15.75" customHeight="1">
      <c r="A39" s="48" t="s">
        <v>174</v>
      </c>
      <c r="B39" s="49" t="s">
        <v>253</v>
      </c>
      <c r="C39" s="238" t="s">
        <v>199</v>
      </c>
      <c r="D39" s="239"/>
      <c r="E39" s="239"/>
      <c r="F39" s="239"/>
      <c r="G39" s="85"/>
      <c r="H39" s="210"/>
      <c r="I39" s="86"/>
      <c r="J39" s="185"/>
      <c r="K39" s="165"/>
      <c r="L39" s="165"/>
      <c r="M39" s="165"/>
      <c r="N39" s="165"/>
      <c r="O39" s="165"/>
      <c r="P39" s="165"/>
      <c r="Q39" s="165"/>
      <c r="R39" s="165"/>
    </row>
    <row r="40" spans="1:18" ht="12.75">
      <c r="A40" s="48" t="s">
        <v>175</v>
      </c>
      <c r="B40" s="49" t="s">
        <v>254</v>
      </c>
      <c r="C40" s="238" t="s">
        <v>200</v>
      </c>
      <c r="D40" s="239"/>
      <c r="E40" s="239"/>
      <c r="F40" s="239"/>
      <c r="G40" s="85"/>
      <c r="H40" s="86"/>
      <c r="I40" s="86"/>
      <c r="J40" s="165"/>
      <c r="K40" s="165"/>
      <c r="L40" s="165"/>
      <c r="M40" s="165"/>
      <c r="N40" s="165"/>
      <c r="O40" s="165"/>
      <c r="P40" s="165"/>
      <c r="Q40" s="165"/>
      <c r="R40" s="165"/>
    </row>
    <row r="41" spans="1:18" ht="12.75">
      <c r="A41" s="48" t="s">
        <v>201</v>
      </c>
      <c r="B41" s="49" t="s">
        <v>255</v>
      </c>
      <c r="C41" s="238" t="s">
        <v>202</v>
      </c>
      <c r="D41" s="239"/>
      <c r="E41" s="239"/>
      <c r="F41" s="239"/>
      <c r="G41" s="85"/>
      <c r="H41" s="86">
        <v>7532</v>
      </c>
      <c r="I41" s="169">
        <v>7764</v>
      </c>
      <c r="J41" s="185"/>
      <c r="K41" s="165"/>
      <c r="L41" s="183"/>
      <c r="M41" s="165"/>
      <c r="N41" s="165"/>
      <c r="O41" s="165"/>
      <c r="P41" s="165"/>
      <c r="Q41" s="165"/>
      <c r="R41" s="165"/>
    </row>
    <row r="42" spans="1:18" ht="12.75">
      <c r="A42" s="48" t="s">
        <v>203</v>
      </c>
      <c r="B42" s="49" t="s">
        <v>125</v>
      </c>
      <c r="C42" s="234" t="s">
        <v>204</v>
      </c>
      <c r="D42" s="235"/>
      <c r="E42" s="235"/>
      <c r="F42" s="236"/>
      <c r="G42" s="85"/>
      <c r="H42" s="86"/>
      <c r="I42" s="86"/>
      <c r="J42" s="187"/>
      <c r="K42" s="165"/>
      <c r="L42" s="165"/>
      <c r="M42" s="165"/>
      <c r="N42" s="165"/>
      <c r="O42" s="165"/>
      <c r="P42" s="165"/>
      <c r="Q42" s="165"/>
      <c r="R42" s="165"/>
    </row>
    <row r="43" spans="1:18" ht="12.75">
      <c r="A43" s="47" t="s">
        <v>79</v>
      </c>
      <c r="B43" s="51" t="s">
        <v>160</v>
      </c>
      <c r="C43" s="227" t="s">
        <v>160</v>
      </c>
      <c r="D43" s="228"/>
      <c r="E43" s="228"/>
      <c r="F43" s="229"/>
      <c r="G43" s="83"/>
      <c r="H43" s="89">
        <f>H18-H28</f>
        <v>-5963</v>
      </c>
      <c r="I43" s="89">
        <f>I18-I28</f>
        <v>7189</v>
      </c>
      <c r="J43" s="185"/>
      <c r="K43" s="165"/>
      <c r="L43" s="165"/>
      <c r="M43" s="165"/>
      <c r="N43" s="165"/>
      <c r="O43" s="165"/>
      <c r="P43" s="165"/>
      <c r="Q43" s="165"/>
      <c r="R43" s="165"/>
    </row>
    <row r="44" spans="1:18" ht="12.75">
      <c r="A44" s="47" t="s">
        <v>90</v>
      </c>
      <c r="B44" s="47" t="s">
        <v>126</v>
      </c>
      <c r="C44" s="233" t="s">
        <v>126</v>
      </c>
      <c r="D44" s="228"/>
      <c r="E44" s="228"/>
      <c r="F44" s="229"/>
      <c r="G44" s="88"/>
      <c r="H44" s="89">
        <f>H45-H46-H47</f>
        <v>1200</v>
      </c>
      <c r="I44" s="89">
        <f>I45-I46-I47</f>
        <v>0</v>
      </c>
      <c r="J44" s="165"/>
      <c r="K44" s="165"/>
      <c r="L44" s="165"/>
      <c r="M44" s="165"/>
      <c r="N44" s="165"/>
      <c r="O44" s="165"/>
      <c r="P44" s="165"/>
      <c r="Q44" s="165"/>
      <c r="R44" s="165"/>
    </row>
    <row r="45" spans="1:18" ht="12.75">
      <c r="A45" s="50" t="s">
        <v>127</v>
      </c>
      <c r="B45" s="49" t="s">
        <v>256</v>
      </c>
      <c r="C45" s="234" t="s">
        <v>205</v>
      </c>
      <c r="D45" s="235"/>
      <c r="E45" s="235"/>
      <c r="F45" s="236"/>
      <c r="G45" s="87"/>
      <c r="H45" s="169">
        <v>1200</v>
      </c>
      <c r="I45" s="86"/>
      <c r="J45" s="165"/>
      <c r="K45" s="165"/>
      <c r="L45" s="165"/>
      <c r="M45" s="165"/>
      <c r="N45" s="165"/>
      <c r="O45" s="165"/>
      <c r="P45" s="165"/>
      <c r="Q45" s="165"/>
      <c r="R45" s="165"/>
    </row>
    <row r="46" spans="1:18" ht="12.75">
      <c r="A46" s="50" t="s">
        <v>60</v>
      </c>
      <c r="B46" s="49" t="s">
        <v>206</v>
      </c>
      <c r="C46" s="234" t="s">
        <v>206</v>
      </c>
      <c r="D46" s="235"/>
      <c r="E46" s="235"/>
      <c r="F46" s="236"/>
      <c r="G46" s="87"/>
      <c r="H46" s="169"/>
      <c r="I46" s="86"/>
      <c r="J46" s="165"/>
      <c r="K46" s="165"/>
      <c r="L46" s="165"/>
      <c r="M46" s="165"/>
      <c r="N46" s="165"/>
      <c r="O46" s="165"/>
      <c r="P46" s="165"/>
      <c r="Q46" s="165"/>
      <c r="R46" s="165"/>
    </row>
    <row r="47" spans="1:18" ht="12.75">
      <c r="A47" s="50" t="s">
        <v>132</v>
      </c>
      <c r="B47" s="49" t="s">
        <v>257</v>
      </c>
      <c r="C47" s="234" t="s">
        <v>207</v>
      </c>
      <c r="D47" s="235"/>
      <c r="E47" s="235"/>
      <c r="F47" s="236"/>
      <c r="G47" s="87"/>
      <c r="H47" s="169"/>
      <c r="I47" s="86"/>
      <c r="J47" s="165"/>
      <c r="K47" s="165"/>
      <c r="L47" s="165"/>
      <c r="M47" s="165"/>
      <c r="N47" s="165"/>
      <c r="O47" s="165"/>
      <c r="P47" s="165"/>
      <c r="Q47" s="165"/>
      <c r="R47" s="165"/>
    </row>
    <row r="48" spans="1:18" ht="12.75">
      <c r="A48" s="47" t="s">
        <v>94</v>
      </c>
      <c r="B48" s="51" t="s">
        <v>128</v>
      </c>
      <c r="C48" s="227" t="s">
        <v>128</v>
      </c>
      <c r="D48" s="228"/>
      <c r="E48" s="228"/>
      <c r="F48" s="229"/>
      <c r="G48" s="88"/>
      <c r="H48" s="204"/>
      <c r="I48" s="84"/>
      <c r="J48" s="165"/>
      <c r="K48" s="165"/>
      <c r="L48" s="165"/>
      <c r="M48" s="165"/>
      <c r="N48" s="165"/>
      <c r="O48" s="165"/>
      <c r="P48" s="165"/>
      <c r="Q48" s="165"/>
      <c r="R48" s="165"/>
    </row>
    <row r="49" spans="1:18" ht="30" customHeight="1">
      <c r="A49" s="47" t="s">
        <v>106</v>
      </c>
      <c r="B49" s="51" t="s">
        <v>48</v>
      </c>
      <c r="C49" s="241" t="s">
        <v>48</v>
      </c>
      <c r="D49" s="231"/>
      <c r="E49" s="231"/>
      <c r="F49" s="232"/>
      <c r="G49" s="88"/>
      <c r="H49" s="84"/>
      <c r="I49" s="209"/>
      <c r="J49" s="165"/>
      <c r="K49" s="165"/>
      <c r="L49" s="165"/>
      <c r="M49" s="165"/>
      <c r="N49" s="165"/>
      <c r="O49" s="165"/>
      <c r="P49" s="165"/>
      <c r="Q49" s="165"/>
      <c r="R49" s="165"/>
    </row>
    <row r="50" spans="1:18" ht="12.75">
      <c r="A50" s="47" t="s">
        <v>130</v>
      </c>
      <c r="B50" s="51" t="s">
        <v>258</v>
      </c>
      <c r="C50" s="227" t="s">
        <v>258</v>
      </c>
      <c r="D50" s="228"/>
      <c r="E50" s="228"/>
      <c r="F50" s="229"/>
      <c r="G50" s="88"/>
      <c r="H50" s="84"/>
      <c r="I50" s="209"/>
      <c r="J50" s="165"/>
      <c r="K50" s="165"/>
      <c r="L50" s="165"/>
      <c r="M50" s="165"/>
      <c r="N50" s="165"/>
      <c r="O50" s="165"/>
      <c r="P50" s="165"/>
      <c r="Q50" s="165"/>
      <c r="R50" s="165"/>
    </row>
    <row r="51" spans="1:18" ht="30" customHeight="1">
      <c r="A51" s="47" t="s">
        <v>131</v>
      </c>
      <c r="B51" s="47" t="s">
        <v>259</v>
      </c>
      <c r="C51" s="230" t="s">
        <v>259</v>
      </c>
      <c r="D51" s="231"/>
      <c r="E51" s="231"/>
      <c r="F51" s="232"/>
      <c r="G51" s="88"/>
      <c r="H51" s="90">
        <f>H43+H44+H48</f>
        <v>-4763</v>
      </c>
      <c r="I51" s="90">
        <f>I43+I44+I48</f>
        <v>7189</v>
      </c>
      <c r="J51" s="165"/>
      <c r="K51" s="165"/>
      <c r="L51" s="165"/>
      <c r="M51" s="165"/>
      <c r="N51" s="165"/>
      <c r="O51" s="165"/>
      <c r="P51" s="165"/>
      <c r="Q51" s="165"/>
      <c r="R51" s="165"/>
    </row>
    <row r="52" spans="1:18" ht="12.75">
      <c r="A52" s="47" t="s">
        <v>53</v>
      </c>
      <c r="B52" s="47" t="s">
        <v>129</v>
      </c>
      <c r="C52" s="233" t="s">
        <v>129</v>
      </c>
      <c r="D52" s="228"/>
      <c r="E52" s="228"/>
      <c r="F52" s="229"/>
      <c r="G52" s="88"/>
      <c r="H52" s="84"/>
      <c r="I52" s="84"/>
      <c r="J52" s="165"/>
      <c r="K52" s="165"/>
      <c r="L52" s="165"/>
      <c r="M52" s="165"/>
      <c r="N52" s="165"/>
      <c r="O52" s="165"/>
      <c r="P52" s="165"/>
      <c r="Q52" s="165"/>
      <c r="R52" s="165"/>
    </row>
    <row r="53" spans="1:9" ht="12.75">
      <c r="A53" s="47" t="s">
        <v>260</v>
      </c>
      <c r="B53" s="51" t="s">
        <v>171</v>
      </c>
      <c r="C53" s="227" t="s">
        <v>171</v>
      </c>
      <c r="D53" s="228"/>
      <c r="E53" s="228"/>
      <c r="F53" s="229"/>
      <c r="G53" s="88"/>
      <c r="H53" s="90">
        <f>H51+H52</f>
        <v>-4763</v>
      </c>
      <c r="I53" s="90">
        <f>I51+I52</f>
        <v>7189</v>
      </c>
    </row>
    <row r="54" spans="1:9" ht="12.75">
      <c r="A54" s="50" t="s">
        <v>53</v>
      </c>
      <c r="B54" s="49" t="s">
        <v>261</v>
      </c>
      <c r="C54" s="234" t="s">
        <v>261</v>
      </c>
      <c r="D54" s="235"/>
      <c r="E54" s="235"/>
      <c r="F54" s="236"/>
      <c r="G54" s="87"/>
      <c r="H54" s="91"/>
      <c r="I54" s="91"/>
    </row>
    <row r="55" spans="1:9" ht="12.75">
      <c r="A55" s="50" t="s">
        <v>60</v>
      </c>
      <c r="B55" s="49" t="s">
        <v>262</v>
      </c>
      <c r="C55" s="234" t="s">
        <v>262</v>
      </c>
      <c r="D55" s="235"/>
      <c r="E55" s="235"/>
      <c r="F55" s="236"/>
      <c r="G55" s="87"/>
      <c r="H55" s="91"/>
      <c r="I55" s="91"/>
    </row>
    <row r="56" spans="1:9" ht="12.75">
      <c r="A56" s="40"/>
      <c r="B56" s="40"/>
      <c r="C56" s="40"/>
      <c r="D56" s="40"/>
      <c r="G56" s="52"/>
      <c r="H56" s="52"/>
      <c r="I56" s="52"/>
    </row>
    <row r="57" spans="1:9" ht="15" customHeight="1">
      <c r="A57" s="53"/>
      <c r="B57" s="52"/>
      <c r="C57" s="237" t="s">
        <v>278</v>
      </c>
      <c r="D57" s="237"/>
      <c r="E57" s="52"/>
      <c r="F57" s="53"/>
      <c r="G57" s="54"/>
      <c r="I57" s="55" t="s">
        <v>279</v>
      </c>
    </row>
    <row r="58" spans="2:9" ht="34.5" customHeight="1">
      <c r="B58" s="52"/>
      <c r="C58" s="225" t="s">
        <v>263</v>
      </c>
      <c r="D58" s="226"/>
      <c r="G58" s="56" t="s">
        <v>236</v>
      </c>
      <c r="I58" s="57" t="s">
        <v>237</v>
      </c>
    </row>
    <row r="60" spans="3:9" ht="12.75">
      <c r="C60" s="43"/>
      <c r="D60" s="43"/>
      <c r="E60" s="43"/>
      <c r="F60" s="43"/>
      <c r="G60" s="190"/>
      <c r="H60" s="43"/>
      <c r="I60" s="43"/>
    </row>
    <row r="61" spans="3:9" ht="12.75">
      <c r="C61" s="190" t="s">
        <v>277</v>
      </c>
      <c r="D61" s="43"/>
      <c r="E61" s="43"/>
      <c r="F61" s="43"/>
      <c r="G61" s="56" t="s">
        <v>236</v>
      </c>
      <c r="H61" s="43"/>
      <c r="I61" s="190" t="s">
        <v>45</v>
      </c>
    </row>
  </sheetData>
  <sheetProtection/>
  <mergeCells count="55">
    <mergeCell ref="A10:I10"/>
    <mergeCell ref="A4:I4"/>
    <mergeCell ref="A6:I6"/>
    <mergeCell ref="A8:I8"/>
    <mergeCell ref="A9:I9"/>
    <mergeCell ref="C5:H5"/>
    <mergeCell ref="C7:H7"/>
    <mergeCell ref="C17:F17"/>
    <mergeCell ref="C16:I16"/>
    <mergeCell ref="A11:I11"/>
    <mergeCell ref="A12:I12"/>
    <mergeCell ref="A13:I13"/>
    <mergeCell ref="A14:I14"/>
    <mergeCell ref="C31:F31"/>
    <mergeCell ref="C32:F32"/>
    <mergeCell ref="C22:F22"/>
    <mergeCell ref="C21:F21"/>
    <mergeCell ref="C23:F23"/>
    <mergeCell ref="A15:I15"/>
    <mergeCell ref="C18:F18"/>
    <mergeCell ref="C19:F19"/>
    <mergeCell ref="C20:F20"/>
    <mergeCell ref="A17:B17"/>
    <mergeCell ref="C24:F24"/>
    <mergeCell ref="C37:F37"/>
    <mergeCell ref="C38:F38"/>
    <mergeCell ref="C27:F27"/>
    <mergeCell ref="C28:F28"/>
    <mergeCell ref="C29:F29"/>
    <mergeCell ref="C30:F30"/>
    <mergeCell ref="C33:F33"/>
    <mergeCell ref="C25:F25"/>
    <mergeCell ref="C26:F26"/>
    <mergeCell ref="C34:F34"/>
    <mergeCell ref="C35:F35"/>
    <mergeCell ref="C36:F36"/>
    <mergeCell ref="C43:F43"/>
    <mergeCell ref="C49:F49"/>
    <mergeCell ref="C48:F48"/>
    <mergeCell ref="C47:F47"/>
    <mergeCell ref="C44:F44"/>
    <mergeCell ref="C45:F45"/>
    <mergeCell ref="C46:F46"/>
    <mergeCell ref="C39:F39"/>
    <mergeCell ref="C40:F40"/>
    <mergeCell ref="C41:F41"/>
    <mergeCell ref="C42:F42"/>
    <mergeCell ref="C58:D58"/>
    <mergeCell ref="C50:F50"/>
    <mergeCell ref="C51:F51"/>
    <mergeCell ref="C52:F52"/>
    <mergeCell ref="C53:F53"/>
    <mergeCell ref="C54:F54"/>
    <mergeCell ref="C55:F55"/>
    <mergeCell ref="C57:D5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zoomScalePageLayoutView="0" workbookViewId="0" topLeftCell="B1">
      <selection activeCell="E33" sqref="E33"/>
    </sheetView>
  </sheetViews>
  <sheetFormatPr defaultColWidth="9.140625" defaultRowHeight="12.75"/>
  <cols>
    <col min="1" max="1" width="6.00390625" style="74" customWidth="1"/>
    <col min="2" max="2" width="32.8515625" style="58" customWidth="1"/>
    <col min="3" max="3" width="11.00390625" style="58" customWidth="1"/>
    <col min="4" max="13" width="11.140625" style="58" customWidth="1"/>
    <col min="14" max="16384" width="9.140625" style="58" customWidth="1"/>
  </cols>
  <sheetData>
    <row r="1" ht="12.75">
      <c r="I1" s="58" t="s">
        <v>2</v>
      </c>
    </row>
    <row r="2" ht="12.75">
      <c r="I2" s="58" t="s">
        <v>0</v>
      </c>
    </row>
    <row r="4" spans="1:11" s="61" customFormat="1" ht="12.75">
      <c r="A4" s="255" t="s">
        <v>29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="61" customFormat="1" ht="12.75">
      <c r="A5" s="64"/>
    </row>
    <row r="6" spans="1:11" s="72" customFormat="1" ht="21" customHeight="1">
      <c r="A6" s="73"/>
      <c r="B6" s="260" t="s">
        <v>43</v>
      </c>
      <c r="C6" s="260"/>
      <c r="D6" s="260"/>
      <c r="E6" s="260"/>
      <c r="F6" s="260"/>
      <c r="G6" s="260"/>
      <c r="H6" s="260"/>
      <c r="I6" s="260"/>
      <c r="J6" s="260"/>
      <c r="K6" s="260"/>
    </row>
    <row r="7" spans="1:11" s="61" customFormat="1" ht="12.75">
      <c r="A7" s="254" t="s">
        <v>211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</row>
    <row r="8" spans="1:7" s="61" customFormat="1" ht="12.75">
      <c r="A8" s="70"/>
      <c r="B8" s="70"/>
      <c r="C8" s="69"/>
      <c r="D8" s="69"/>
      <c r="E8" s="69"/>
      <c r="F8" s="69"/>
      <c r="G8" s="69"/>
    </row>
    <row r="9" spans="1:11" s="61" customFormat="1" ht="14.25">
      <c r="A9" s="257" t="s">
        <v>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</row>
    <row r="10" s="61" customFormat="1" ht="12.75">
      <c r="A10" s="64"/>
    </row>
    <row r="11" spans="1:13" s="61" customFormat="1" ht="12.75">
      <c r="A11" s="253" t="s">
        <v>51</v>
      </c>
      <c r="B11" s="253" t="s">
        <v>46</v>
      </c>
      <c r="C11" s="253" t="s">
        <v>161</v>
      </c>
      <c r="D11" s="253" t="s">
        <v>1</v>
      </c>
      <c r="E11" s="253"/>
      <c r="F11" s="253"/>
      <c r="G11" s="253"/>
      <c r="H11" s="253"/>
      <c r="I11" s="253"/>
      <c r="J11" s="259"/>
      <c r="K11" s="259"/>
      <c r="L11" s="253"/>
      <c r="M11" s="253" t="s">
        <v>162</v>
      </c>
    </row>
    <row r="12" spans="1:13" s="61" customFormat="1" ht="108.75" customHeight="1">
      <c r="A12" s="253"/>
      <c r="B12" s="253"/>
      <c r="C12" s="253"/>
      <c r="D12" s="14" t="s">
        <v>40</v>
      </c>
      <c r="E12" s="14" t="s">
        <v>30</v>
      </c>
      <c r="F12" s="14" t="s">
        <v>41</v>
      </c>
      <c r="G12" s="14" t="s">
        <v>4</v>
      </c>
      <c r="H12" s="14" t="s">
        <v>42</v>
      </c>
      <c r="I12" s="152" t="s">
        <v>31</v>
      </c>
      <c r="J12" s="14" t="s">
        <v>32</v>
      </c>
      <c r="K12" s="68" t="s">
        <v>33</v>
      </c>
      <c r="L12" s="161" t="s">
        <v>34</v>
      </c>
      <c r="M12" s="253"/>
    </row>
    <row r="13" spans="1:13" s="61" customFormat="1" ht="12.7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62" t="s">
        <v>35</v>
      </c>
      <c r="L13" s="15">
        <v>12</v>
      </c>
      <c r="M13" s="15">
        <v>13</v>
      </c>
    </row>
    <row r="14" spans="1:13" s="61" customFormat="1" ht="51">
      <c r="A14" s="14" t="s">
        <v>134</v>
      </c>
      <c r="B14" s="59" t="s">
        <v>36</v>
      </c>
      <c r="C14" s="78">
        <f>SUM(C15:C16)</f>
        <v>3000</v>
      </c>
      <c r="D14" s="78">
        <f aca="true" t="shared" si="0" ref="D14:M14">SUM(D15:D16)</f>
        <v>261671</v>
      </c>
      <c r="E14" s="78">
        <f t="shared" si="0"/>
        <v>0</v>
      </c>
      <c r="F14" s="78">
        <f t="shared" si="0"/>
        <v>0</v>
      </c>
      <c r="G14" s="78">
        <f t="shared" si="0"/>
        <v>0</v>
      </c>
      <c r="H14" s="78">
        <f t="shared" si="0"/>
        <v>0</v>
      </c>
      <c r="I14" s="78">
        <f t="shared" si="0"/>
        <v>262421</v>
      </c>
      <c r="J14" s="78">
        <f t="shared" si="0"/>
        <v>0</v>
      </c>
      <c r="K14" s="78">
        <f t="shared" si="0"/>
        <v>0</v>
      </c>
      <c r="L14" s="78">
        <f t="shared" si="0"/>
        <v>0</v>
      </c>
      <c r="M14" s="78">
        <f t="shared" si="0"/>
        <v>2250</v>
      </c>
    </row>
    <row r="15" spans="1:13" s="61" customFormat="1" ht="15" customHeight="1">
      <c r="A15" s="15" t="s">
        <v>163</v>
      </c>
      <c r="B15" s="60" t="s">
        <v>49</v>
      </c>
      <c r="C15" s="15">
        <v>3000</v>
      </c>
      <c r="D15" s="15">
        <f>8164+5182+108</f>
        <v>13454</v>
      </c>
      <c r="E15" s="15"/>
      <c r="F15" s="15"/>
      <c r="G15" s="15"/>
      <c r="H15" s="15"/>
      <c r="I15" s="15">
        <f>8164+5182+108+750</f>
        <v>14204</v>
      </c>
      <c r="J15" s="15"/>
      <c r="K15" s="15"/>
      <c r="L15" s="15"/>
      <c r="M15" s="78">
        <f>C15+D15+E15+F15-G15-H15-I15-J15-K15+L15</f>
        <v>2250</v>
      </c>
    </row>
    <row r="16" spans="1:13" s="61" customFormat="1" ht="15" customHeight="1">
      <c r="A16" s="15" t="s">
        <v>164</v>
      </c>
      <c r="B16" s="60" t="s">
        <v>50</v>
      </c>
      <c r="C16" s="15"/>
      <c r="D16" s="15">
        <f>242972+2098+3147</f>
        <v>248217</v>
      </c>
      <c r="E16" s="15"/>
      <c r="F16" s="15"/>
      <c r="G16" s="15"/>
      <c r="H16" s="15"/>
      <c r="I16" s="15">
        <f>242972+2098+3147</f>
        <v>248217</v>
      </c>
      <c r="J16" s="15"/>
      <c r="K16" s="15"/>
      <c r="L16" s="15"/>
      <c r="M16" s="78">
        <f>C16+D16+E16+F16-G16-H16-I16-J16-K16+L16</f>
        <v>0</v>
      </c>
    </row>
    <row r="17" spans="1:15" s="61" customFormat="1" ht="54" customHeight="1">
      <c r="A17" s="14" t="s">
        <v>135</v>
      </c>
      <c r="B17" s="59" t="s">
        <v>37</v>
      </c>
      <c r="C17" s="78">
        <f>SUM(C18:C19)</f>
        <v>224699</v>
      </c>
      <c r="D17" s="78">
        <f aca="true" t="shared" si="1" ref="D17:M17">SUM(D18:D19)</f>
        <v>541244</v>
      </c>
      <c r="E17" s="78">
        <f t="shared" si="1"/>
        <v>0</v>
      </c>
      <c r="F17" s="78">
        <f t="shared" si="1"/>
        <v>1</v>
      </c>
      <c r="G17" s="78">
        <f t="shared" si="1"/>
        <v>0</v>
      </c>
      <c r="H17" s="78">
        <f t="shared" si="1"/>
        <v>0</v>
      </c>
      <c r="I17" s="78">
        <f>SUM(I18:I19)</f>
        <v>555856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210088</v>
      </c>
      <c r="N17" s="28"/>
      <c r="O17" s="164"/>
    </row>
    <row r="18" spans="1:13" s="61" customFormat="1" ht="15" customHeight="1">
      <c r="A18" s="15" t="s">
        <v>165</v>
      </c>
      <c r="B18" s="60" t="s">
        <v>49</v>
      </c>
      <c r="C18" s="10">
        <v>224104</v>
      </c>
      <c r="D18" s="20">
        <f>21775</f>
        <v>21775</v>
      </c>
      <c r="E18" s="15"/>
      <c r="F18" s="15">
        <v>1</v>
      </c>
      <c r="G18" s="15"/>
      <c r="H18" s="15"/>
      <c r="I18" s="15">
        <f>21776+14016</f>
        <v>35792</v>
      </c>
      <c r="J18" s="15"/>
      <c r="K18" s="15"/>
      <c r="L18" s="15"/>
      <c r="M18" s="78">
        <f>C18+D18+E18+F18-G18-H18-I18-J18-K18+L18</f>
        <v>210088</v>
      </c>
    </row>
    <row r="19" spans="1:13" s="61" customFormat="1" ht="15" customHeight="1">
      <c r="A19" s="15" t="s">
        <v>170</v>
      </c>
      <c r="B19" s="60" t="s">
        <v>50</v>
      </c>
      <c r="C19" s="15">
        <v>595</v>
      </c>
      <c r="D19" s="15">
        <f>517714+1755</f>
        <v>519469</v>
      </c>
      <c r="E19" s="15"/>
      <c r="F19" s="15"/>
      <c r="G19" s="15"/>
      <c r="H19" s="15"/>
      <c r="I19" s="15">
        <f>595+517714+1755</f>
        <v>520064</v>
      </c>
      <c r="J19" s="15"/>
      <c r="K19" s="15"/>
      <c r="L19" s="15"/>
      <c r="M19" s="78">
        <f>C19+D19+E19+F19-G19-H19-I19-J19-K19+L19</f>
        <v>0</v>
      </c>
    </row>
    <row r="20" spans="1:13" s="61" customFormat="1" ht="77.25" customHeight="1">
      <c r="A20" s="14" t="s">
        <v>136</v>
      </c>
      <c r="B20" s="59" t="s">
        <v>38</v>
      </c>
      <c r="C20" s="78">
        <f>SUM(C21:C22)</f>
        <v>20824</v>
      </c>
      <c r="D20" s="78">
        <f aca="true" t="shared" si="2" ref="D20:M20">SUM(D21:D22)</f>
        <v>0</v>
      </c>
      <c r="E20" s="78">
        <f t="shared" si="2"/>
        <v>0</v>
      </c>
      <c r="F20" s="78">
        <f t="shared" si="2"/>
        <v>7855</v>
      </c>
      <c r="G20" s="78">
        <f t="shared" si="2"/>
        <v>0</v>
      </c>
      <c r="H20" s="78">
        <f t="shared" si="2"/>
        <v>0</v>
      </c>
      <c r="I20" s="78">
        <f>SUM(I21:I22)</f>
        <v>12999</v>
      </c>
      <c r="J20" s="78">
        <f t="shared" si="2"/>
        <v>0</v>
      </c>
      <c r="K20" s="78">
        <f t="shared" si="2"/>
        <v>0</v>
      </c>
      <c r="L20" s="78">
        <f t="shared" si="2"/>
        <v>0</v>
      </c>
      <c r="M20" s="78">
        <f t="shared" si="2"/>
        <v>15680</v>
      </c>
    </row>
    <row r="21" spans="1:13" s="61" customFormat="1" ht="15" customHeight="1">
      <c r="A21" s="15" t="s">
        <v>166</v>
      </c>
      <c r="B21" s="60" t="s">
        <v>49</v>
      </c>
      <c r="C21" s="15">
        <v>20824</v>
      </c>
      <c r="D21" s="15"/>
      <c r="E21" s="15"/>
      <c r="F21" s="15">
        <v>7855</v>
      </c>
      <c r="G21" s="15"/>
      <c r="H21" s="15"/>
      <c r="I21" s="15">
        <f>5144+7855</f>
        <v>12999</v>
      </c>
      <c r="J21" s="15"/>
      <c r="K21" s="15"/>
      <c r="L21" s="15"/>
      <c r="M21" s="78">
        <f>C21+D21+E21+F21-G21-H21-I21-J21-K21+L21</f>
        <v>15680</v>
      </c>
    </row>
    <row r="22" spans="1:13" s="61" customFormat="1" ht="15" customHeight="1">
      <c r="A22" s="15" t="s">
        <v>167</v>
      </c>
      <c r="B22" s="60" t="s">
        <v>50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78">
        <f>C22+D22+E22+F22-G22-H22-I22-J22-K22+L22</f>
        <v>0</v>
      </c>
    </row>
    <row r="23" spans="1:13" s="61" customFormat="1" ht="15" customHeight="1">
      <c r="A23" s="14" t="s">
        <v>137</v>
      </c>
      <c r="B23" s="59" t="s">
        <v>182</v>
      </c>
      <c r="C23" s="78">
        <f>SUM(C24:C25)</f>
        <v>13491</v>
      </c>
      <c r="D23" s="78">
        <f aca="true" t="shared" si="3" ref="D23:M23">SUM(D24:D25)</f>
        <v>1584</v>
      </c>
      <c r="E23" s="78">
        <f t="shared" si="3"/>
        <v>0</v>
      </c>
      <c r="F23" s="78">
        <f t="shared" si="3"/>
        <v>3473</v>
      </c>
      <c r="G23" s="78">
        <f t="shared" si="3"/>
        <v>0</v>
      </c>
      <c r="H23" s="78">
        <f t="shared" si="3"/>
        <v>0</v>
      </c>
      <c r="I23" s="78">
        <f>SUM(I24:I25)</f>
        <v>7109</v>
      </c>
      <c r="J23" s="78">
        <f t="shared" si="3"/>
        <v>0</v>
      </c>
      <c r="K23" s="78">
        <f t="shared" si="3"/>
        <v>0</v>
      </c>
      <c r="L23" s="78">
        <f t="shared" si="3"/>
        <v>0</v>
      </c>
      <c r="M23" s="78">
        <f t="shared" si="3"/>
        <v>11439</v>
      </c>
    </row>
    <row r="24" spans="1:13" s="61" customFormat="1" ht="15" customHeight="1">
      <c r="A24" s="15" t="s">
        <v>168</v>
      </c>
      <c r="B24" s="60" t="s">
        <v>49</v>
      </c>
      <c r="C24" s="15">
        <v>13491</v>
      </c>
      <c r="D24" s="15">
        <f>12+1578-6</f>
        <v>1584</v>
      </c>
      <c r="E24" s="15">
        <v>-78</v>
      </c>
      <c r="F24" s="15">
        <f>3318+155</f>
        <v>3473</v>
      </c>
      <c r="G24" s="15"/>
      <c r="H24" s="15"/>
      <c r="I24" s="15">
        <f>5344+1687</f>
        <v>7031</v>
      </c>
      <c r="J24" s="15"/>
      <c r="K24" s="15"/>
      <c r="L24" s="15"/>
      <c r="M24" s="78">
        <f>C24+D24+E24+F24-G24-H24-I24-J24-K24+L24</f>
        <v>11439</v>
      </c>
    </row>
    <row r="25" spans="1:13" s="61" customFormat="1" ht="15" customHeight="1">
      <c r="A25" s="15" t="s">
        <v>169</v>
      </c>
      <c r="B25" s="60" t="s">
        <v>50</v>
      </c>
      <c r="C25" s="15"/>
      <c r="D25" s="15"/>
      <c r="E25" s="15">
        <v>78</v>
      </c>
      <c r="F25" s="15"/>
      <c r="G25" s="15"/>
      <c r="H25" s="15"/>
      <c r="I25" s="15">
        <v>78</v>
      </c>
      <c r="J25" s="15"/>
      <c r="K25" s="15"/>
      <c r="L25" s="15"/>
      <c r="M25" s="78">
        <f>C25+D25+E25+F25-G25-H25-I25-J25-K25+L25</f>
        <v>0</v>
      </c>
    </row>
    <row r="26" spans="1:15" s="61" customFormat="1" ht="15" customHeight="1">
      <c r="A26" s="14" t="s">
        <v>138</v>
      </c>
      <c r="B26" s="59" t="s">
        <v>39</v>
      </c>
      <c r="C26" s="77">
        <f>C14+C17+C20+C23</f>
        <v>262014</v>
      </c>
      <c r="D26" s="77">
        <f aca="true" t="shared" si="4" ref="D26:M26">D14+D17+D20+D23</f>
        <v>804499</v>
      </c>
      <c r="E26" s="77">
        <f t="shared" si="4"/>
        <v>0</v>
      </c>
      <c r="F26" s="77">
        <f t="shared" si="4"/>
        <v>11329</v>
      </c>
      <c r="G26" s="77">
        <f t="shared" si="4"/>
        <v>0</v>
      </c>
      <c r="H26" s="77">
        <f t="shared" si="4"/>
        <v>0</v>
      </c>
      <c r="I26" s="77">
        <f t="shared" si="4"/>
        <v>838385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239457</v>
      </c>
      <c r="N26" s="61">
        <v>-239456.95</v>
      </c>
      <c r="O26" s="61">
        <f>SUM(M26:N26)</f>
        <v>0.04999999998835847</v>
      </c>
    </row>
    <row r="27" ht="12.75">
      <c r="K27" s="201"/>
    </row>
    <row r="28" spans="1:11" s="62" customFormat="1" ht="12.75">
      <c r="A28" s="62" t="s">
        <v>7</v>
      </c>
      <c r="C28" s="66" t="s">
        <v>45</v>
      </c>
      <c r="D28" s="66"/>
      <c r="E28" s="67"/>
      <c r="K28" s="202"/>
    </row>
    <row r="29" spans="3:6" s="62" customFormat="1" ht="12.75">
      <c r="C29" s="67" t="s">
        <v>11</v>
      </c>
      <c r="D29" s="67"/>
      <c r="E29" s="67"/>
      <c r="F29" s="67"/>
    </row>
  </sheetData>
  <sheetProtection/>
  <mergeCells count="9">
    <mergeCell ref="M11:M12"/>
    <mergeCell ref="A7:K7"/>
    <mergeCell ref="A4:K4"/>
    <mergeCell ref="A9:K9"/>
    <mergeCell ref="A11:A12"/>
    <mergeCell ref="B11:B12"/>
    <mergeCell ref="C11:C12"/>
    <mergeCell ref="D11:L11"/>
    <mergeCell ref="B6:K6"/>
  </mergeCells>
  <printOptions horizontalCentered="1"/>
  <pageMargins left="0.75" right="0.75" top="0.984251968503937" bottom="0.984251968503937" header="0.5118110236220472" footer="0.5118110236220472"/>
  <pageSetup fitToHeight="2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6"/>
  <sheetViews>
    <sheetView showGridLines="0" zoomScale="75" zoomScaleNormal="75" zoomScalePageLayoutView="0" workbookViewId="0" topLeftCell="A1">
      <selection activeCell="A9" sqref="A9:O9"/>
    </sheetView>
  </sheetViews>
  <sheetFormatPr defaultColWidth="9.140625" defaultRowHeight="12.75"/>
  <cols>
    <col min="1" max="1" width="5.8515625" style="97" customWidth="1"/>
    <col min="2" max="2" width="26.57421875" style="97" customWidth="1"/>
    <col min="3" max="3" width="13.57421875" style="97" customWidth="1"/>
    <col min="4" max="15" width="11.8515625" style="97" customWidth="1"/>
    <col min="16" max="16384" width="9.140625" style="97" customWidth="1"/>
  </cols>
  <sheetData>
    <row r="2" spans="1:15" ht="12.75">
      <c r="A2" s="93"/>
      <c r="B2" s="94"/>
      <c r="C2" s="93"/>
      <c r="D2" s="93"/>
      <c r="E2" s="93"/>
      <c r="F2" s="93"/>
      <c r="G2" s="95"/>
      <c r="H2" s="95"/>
      <c r="I2" s="95"/>
      <c r="J2" s="96"/>
      <c r="K2" s="96"/>
      <c r="L2" s="96"/>
      <c r="M2" s="96"/>
      <c r="N2" s="96"/>
      <c r="O2" s="96"/>
    </row>
    <row r="3" spans="2:15" ht="12.75" customHeight="1">
      <c r="B3" s="93"/>
      <c r="G3" s="262" t="s">
        <v>14</v>
      </c>
      <c r="H3" s="262"/>
      <c r="I3" s="262"/>
      <c r="J3" s="93"/>
      <c r="K3" s="93"/>
      <c r="L3" s="93"/>
      <c r="M3" s="93"/>
      <c r="N3" s="93"/>
      <c r="O3" s="93"/>
    </row>
    <row r="4" spans="1:15" ht="12.75" customHeight="1">
      <c r="A4" s="93"/>
      <c r="B4" s="94"/>
      <c r="C4" s="260" t="s">
        <v>43</v>
      </c>
      <c r="D4" s="260"/>
      <c r="E4" s="260"/>
      <c r="F4" s="260"/>
      <c r="G4" s="260"/>
      <c r="H4" s="260"/>
      <c r="I4" s="260"/>
      <c r="J4" s="260"/>
      <c r="K4" s="260"/>
      <c r="L4" s="260"/>
      <c r="M4" s="96"/>
      <c r="N4" s="96"/>
      <c r="O4" s="96"/>
    </row>
    <row r="5" spans="2:15" ht="12.75" customHeight="1">
      <c r="B5" s="99"/>
      <c r="G5" s="267" t="s">
        <v>8</v>
      </c>
      <c r="H5" s="267"/>
      <c r="I5" s="267"/>
      <c r="J5" s="99"/>
      <c r="K5" s="99"/>
      <c r="L5" s="99"/>
      <c r="M5" s="99"/>
      <c r="N5" s="99"/>
      <c r="O5" s="99"/>
    </row>
    <row r="6" spans="1:15" ht="12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ht="12.75">
      <c r="A7" s="268"/>
      <c r="B7" s="268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12.75">
      <c r="A8" s="266" t="s">
        <v>15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</row>
    <row r="9" spans="1:15" ht="12.75">
      <c r="A9" s="266" t="s">
        <v>284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</row>
    <row r="10" spans="1:15" ht="12.75">
      <c r="A10" s="100"/>
      <c r="B10" s="100"/>
      <c r="C10" s="101"/>
      <c r="D10" s="101"/>
      <c r="E10" s="101"/>
      <c r="F10" s="101"/>
      <c r="G10" s="94"/>
      <c r="H10" s="94"/>
      <c r="I10" s="94"/>
      <c r="J10" s="94"/>
      <c r="K10" s="94"/>
      <c r="L10" s="94"/>
      <c r="M10" s="94"/>
      <c r="N10" s="94"/>
      <c r="O10" s="94"/>
    </row>
    <row r="11" spans="1:15" ht="12.75">
      <c r="A11" s="102"/>
      <c r="B11" s="93"/>
      <c r="C11" s="93"/>
      <c r="D11" s="93"/>
      <c r="E11" s="93"/>
      <c r="F11" s="93"/>
      <c r="G11" s="264" t="s">
        <v>282</v>
      </c>
      <c r="H11" s="264"/>
      <c r="I11" s="96"/>
      <c r="J11" s="93"/>
      <c r="K11" s="93"/>
      <c r="L11" s="93"/>
      <c r="M11" s="93"/>
      <c r="N11" s="93"/>
      <c r="O11" s="93"/>
    </row>
    <row r="12" spans="1:15" ht="12.75">
      <c r="A12" s="262" t="s">
        <v>184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</row>
    <row r="13" spans="1:15" ht="13.5" thickBot="1">
      <c r="A13" s="103" t="s">
        <v>185</v>
      </c>
      <c r="C13" s="263"/>
      <c r="D13" s="263"/>
      <c r="E13" s="104"/>
      <c r="F13" s="104"/>
      <c r="G13" s="94"/>
      <c r="H13" s="94"/>
      <c r="I13" s="94"/>
      <c r="J13" s="94"/>
      <c r="K13" s="94"/>
      <c r="L13" s="94"/>
      <c r="M13" s="94"/>
      <c r="N13" s="94"/>
      <c r="O13" s="94"/>
    </row>
    <row r="14" spans="1:15" ht="140.25" customHeight="1">
      <c r="A14" s="105"/>
      <c r="B14" s="106"/>
      <c r="C14" s="107"/>
      <c r="D14" s="108" t="s">
        <v>85</v>
      </c>
      <c r="E14" s="109" t="s">
        <v>266</v>
      </c>
      <c r="F14" s="110" t="s">
        <v>267</v>
      </c>
      <c r="G14" s="109" t="s">
        <v>268</v>
      </c>
      <c r="H14" s="111" t="s">
        <v>269</v>
      </c>
      <c r="I14" s="111" t="s">
        <v>270</v>
      </c>
      <c r="J14" s="111" t="s">
        <v>271</v>
      </c>
      <c r="K14" s="111" t="s">
        <v>272</v>
      </c>
      <c r="L14" s="110" t="s">
        <v>273</v>
      </c>
      <c r="M14" s="110" t="s">
        <v>274</v>
      </c>
      <c r="N14" s="109" t="s">
        <v>275</v>
      </c>
      <c r="O14" s="192" t="s">
        <v>276</v>
      </c>
    </row>
    <row r="15" spans="1:15" ht="18" customHeight="1">
      <c r="A15" s="112" t="s">
        <v>79</v>
      </c>
      <c r="B15" s="113" t="s">
        <v>178</v>
      </c>
      <c r="C15" s="114" t="s">
        <v>264</v>
      </c>
      <c r="D15" s="115" t="s">
        <v>264</v>
      </c>
      <c r="E15" s="116" t="s">
        <v>264</v>
      </c>
      <c r="F15" s="117" t="s">
        <v>264</v>
      </c>
      <c r="G15" s="116" t="s">
        <v>264</v>
      </c>
      <c r="H15" s="118" t="s">
        <v>264</v>
      </c>
      <c r="I15" s="118" t="s">
        <v>264</v>
      </c>
      <c r="J15" s="118" t="s">
        <v>264</v>
      </c>
      <c r="K15" s="118" t="s">
        <v>264</v>
      </c>
      <c r="L15" s="117" t="s">
        <v>264</v>
      </c>
      <c r="M15" s="117" t="s">
        <v>264</v>
      </c>
      <c r="N15" s="116" t="s">
        <v>264</v>
      </c>
      <c r="O15" s="193" t="s">
        <v>264</v>
      </c>
    </row>
    <row r="16" spans="1:15" ht="39" customHeight="1">
      <c r="A16" s="119" t="s">
        <v>71</v>
      </c>
      <c r="B16" s="120" t="s">
        <v>217</v>
      </c>
      <c r="C16" s="121">
        <f>SUM(C17:C20)</f>
        <v>118366</v>
      </c>
      <c r="D16" s="121">
        <f aca="true" t="shared" si="0" ref="D16:O16">SUM(D17:D20)</f>
        <v>0</v>
      </c>
      <c r="E16" s="122">
        <f t="shared" si="0"/>
        <v>0</v>
      </c>
      <c r="F16" s="123">
        <f t="shared" si="0"/>
        <v>0</v>
      </c>
      <c r="G16" s="122">
        <f t="shared" si="0"/>
        <v>48047</v>
      </c>
      <c r="H16" s="124">
        <f t="shared" si="0"/>
        <v>23773</v>
      </c>
      <c r="I16" s="124">
        <f t="shared" si="0"/>
        <v>19546</v>
      </c>
      <c r="J16" s="124">
        <f t="shared" si="0"/>
        <v>11459</v>
      </c>
      <c r="K16" s="124">
        <f t="shared" si="0"/>
        <v>0</v>
      </c>
      <c r="L16" s="123">
        <f>SUM(L17:L20)</f>
        <v>0</v>
      </c>
      <c r="M16" s="123">
        <f t="shared" si="0"/>
        <v>15541</v>
      </c>
      <c r="N16" s="122">
        <f t="shared" si="0"/>
        <v>0</v>
      </c>
      <c r="O16" s="194">
        <f t="shared" si="0"/>
        <v>0</v>
      </c>
    </row>
    <row r="17" spans="1:15" ht="39" customHeight="1">
      <c r="A17" s="125" t="s">
        <v>265</v>
      </c>
      <c r="B17" s="126" t="s">
        <v>85</v>
      </c>
      <c r="C17" s="127">
        <f>SUM(D17:O17)</f>
        <v>0</v>
      </c>
      <c r="D17" s="128"/>
      <c r="E17" s="129" t="s">
        <v>264</v>
      </c>
      <c r="F17" s="130" t="s">
        <v>264</v>
      </c>
      <c r="G17" s="129" t="s">
        <v>264</v>
      </c>
      <c r="H17" s="131" t="s">
        <v>264</v>
      </c>
      <c r="I17" s="131" t="s">
        <v>264</v>
      </c>
      <c r="J17" s="131" t="s">
        <v>264</v>
      </c>
      <c r="K17" s="131" t="s">
        <v>264</v>
      </c>
      <c r="L17" s="130" t="s">
        <v>264</v>
      </c>
      <c r="M17" s="130" t="s">
        <v>264</v>
      </c>
      <c r="N17" s="112" t="s">
        <v>264</v>
      </c>
      <c r="O17" s="195" t="s">
        <v>264</v>
      </c>
    </row>
    <row r="18" spans="1:15" ht="39" customHeight="1">
      <c r="A18" s="129" t="s">
        <v>75</v>
      </c>
      <c r="B18" s="132" t="s">
        <v>219</v>
      </c>
      <c r="C18" s="127">
        <f>SUM(D18:O18)</f>
        <v>0</v>
      </c>
      <c r="D18" s="125" t="s">
        <v>264</v>
      </c>
      <c r="E18" s="133"/>
      <c r="F18" s="134"/>
      <c r="G18" s="129" t="s">
        <v>264</v>
      </c>
      <c r="H18" s="131" t="s">
        <v>264</v>
      </c>
      <c r="I18" s="131" t="s">
        <v>264</v>
      </c>
      <c r="J18" s="131" t="s">
        <v>264</v>
      </c>
      <c r="K18" s="131" t="s">
        <v>264</v>
      </c>
      <c r="L18" s="130" t="s">
        <v>264</v>
      </c>
      <c r="M18" s="130" t="s">
        <v>264</v>
      </c>
      <c r="N18" s="116" t="s">
        <v>264</v>
      </c>
      <c r="O18" s="193" t="s">
        <v>264</v>
      </c>
    </row>
    <row r="19" spans="1:15" ht="39" customHeight="1">
      <c r="A19" s="129" t="s">
        <v>76</v>
      </c>
      <c r="B19" s="126" t="s">
        <v>220</v>
      </c>
      <c r="C19" s="127">
        <f>SUM(D19:O19)</f>
        <v>118366</v>
      </c>
      <c r="D19" s="125" t="s">
        <v>264</v>
      </c>
      <c r="E19" s="129" t="s">
        <v>264</v>
      </c>
      <c r="F19" s="130" t="s">
        <v>264</v>
      </c>
      <c r="G19" s="133">
        <v>48047</v>
      </c>
      <c r="H19" s="135">
        <f>23773</f>
        <v>23773</v>
      </c>
      <c r="I19" s="135">
        <v>19546</v>
      </c>
      <c r="J19" s="135">
        <v>11459</v>
      </c>
      <c r="K19" s="203"/>
      <c r="L19" s="134"/>
      <c r="M19" s="134">
        <f>15086+455</f>
        <v>15541</v>
      </c>
      <c r="N19" s="116" t="s">
        <v>264</v>
      </c>
      <c r="O19" s="193" t="s">
        <v>264</v>
      </c>
    </row>
    <row r="20" spans="1:15" ht="39" customHeight="1" thickBot="1">
      <c r="A20" s="136" t="s">
        <v>77</v>
      </c>
      <c r="B20" s="137" t="s">
        <v>84</v>
      </c>
      <c r="C20" s="196">
        <f>SUM(D20:O20)</f>
        <v>0</v>
      </c>
      <c r="D20" s="138" t="s">
        <v>264</v>
      </c>
      <c r="E20" s="136" t="s">
        <v>264</v>
      </c>
      <c r="F20" s="139" t="s">
        <v>264</v>
      </c>
      <c r="G20" s="136" t="s">
        <v>264</v>
      </c>
      <c r="H20" s="140" t="s">
        <v>264</v>
      </c>
      <c r="I20" s="140" t="s">
        <v>264</v>
      </c>
      <c r="J20" s="140" t="s">
        <v>264</v>
      </c>
      <c r="K20" s="140" t="s">
        <v>264</v>
      </c>
      <c r="L20" s="141" t="s">
        <v>264</v>
      </c>
      <c r="M20" s="141" t="s">
        <v>264</v>
      </c>
      <c r="N20" s="197"/>
      <c r="O20" s="198"/>
    </row>
    <row r="21" spans="1:15" ht="21.75" customHeight="1">
      <c r="A21" s="142"/>
      <c r="B21" s="143"/>
      <c r="C21" s="96"/>
      <c r="D21" s="144"/>
      <c r="E21" s="96"/>
      <c r="F21" s="96"/>
      <c r="G21" s="93"/>
      <c r="H21" s="93"/>
      <c r="I21" s="93"/>
      <c r="J21" s="93"/>
      <c r="K21" s="93"/>
      <c r="L21" s="93"/>
      <c r="M21" s="93"/>
      <c r="N21" s="93"/>
      <c r="O21" s="93"/>
    </row>
    <row r="22" spans="1:16" ht="21.75" customHeight="1">
      <c r="A22" s="262" t="s">
        <v>17</v>
      </c>
      <c r="B22" s="262"/>
      <c r="C22" s="264" t="s">
        <v>45</v>
      </c>
      <c r="D22" s="26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5"/>
    </row>
    <row r="23" spans="1:16" ht="21.75" customHeight="1">
      <c r="A23" s="93"/>
      <c r="C23" s="265" t="s">
        <v>18</v>
      </c>
      <c r="D23" s="265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5"/>
    </row>
    <row r="24" spans="1:16" ht="21.75" customHeight="1">
      <c r="A24" s="146"/>
      <c r="B24" s="146"/>
      <c r="C24" s="98"/>
      <c r="D24" s="147"/>
      <c r="E24" s="148"/>
      <c r="F24" s="148"/>
      <c r="G24" s="144"/>
      <c r="H24" s="144"/>
      <c r="I24" s="144"/>
      <c r="J24" s="144"/>
      <c r="K24" s="144"/>
      <c r="L24" s="144"/>
      <c r="M24" s="144"/>
      <c r="N24" s="144"/>
      <c r="O24" s="144"/>
      <c r="P24" s="145"/>
    </row>
    <row r="25" spans="1:16" ht="21.75" customHeight="1">
      <c r="A25" s="93"/>
      <c r="B25" s="93"/>
      <c r="C25" s="93"/>
      <c r="D25" s="96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5"/>
    </row>
    <row r="26" spans="1:16" ht="21.75" customHeight="1">
      <c r="A26" s="149" t="s">
        <v>16</v>
      </c>
      <c r="B26" s="93"/>
      <c r="C26" s="93"/>
      <c r="D26" s="96"/>
      <c r="E26" s="144"/>
      <c r="F26" s="144"/>
      <c r="G26" s="144"/>
      <c r="H26" s="144"/>
      <c r="I26" s="144"/>
      <c r="J26" s="182"/>
      <c r="K26" s="144"/>
      <c r="L26" s="144"/>
      <c r="M26" s="144"/>
      <c r="N26" s="144"/>
      <c r="O26" s="144"/>
      <c r="P26" s="145"/>
    </row>
    <row r="27" spans="1:16" ht="21.75" customHeight="1">
      <c r="A27" s="93"/>
      <c r="B27" s="93"/>
      <c r="C27" s="93"/>
      <c r="D27" s="96"/>
      <c r="E27" s="144"/>
      <c r="F27" s="144"/>
      <c r="G27" s="144"/>
      <c r="H27" s="144"/>
      <c r="I27" s="144"/>
      <c r="J27" s="144"/>
      <c r="K27" s="144"/>
      <c r="L27" s="261"/>
      <c r="M27" s="261"/>
      <c r="N27" s="261"/>
      <c r="O27" s="261"/>
      <c r="P27" s="145"/>
    </row>
    <row r="28" spans="4:16" ht="21.75" customHeight="1">
      <c r="D28" s="150"/>
      <c r="E28" s="145"/>
      <c r="F28" s="145"/>
      <c r="G28" s="145"/>
      <c r="H28" s="145"/>
      <c r="I28" s="145"/>
      <c r="J28" s="145"/>
      <c r="K28" s="145"/>
      <c r="L28" s="261"/>
      <c r="M28" s="261"/>
      <c r="N28" s="261"/>
      <c r="O28" s="261"/>
      <c r="P28" s="145"/>
    </row>
    <row r="29" spans="4:16" ht="21.75" customHeight="1">
      <c r="D29" s="150"/>
      <c r="E29" s="145"/>
      <c r="F29" s="144"/>
      <c r="G29" s="144"/>
      <c r="H29" s="144"/>
      <c r="I29" s="144"/>
      <c r="J29" s="144"/>
      <c r="K29" s="144"/>
      <c r="L29" s="144"/>
      <c r="M29" s="261"/>
      <c r="N29" s="261"/>
      <c r="O29" s="261"/>
      <c r="P29" s="261"/>
    </row>
    <row r="30" spans="4:16" ht="15" customHeight="1">
      <c r="D30" s="150"/>
      <c r="E30" s="145"/>
      <c r="F30" s="144"/>
      <c r="G30" s="144"/>
      <c r="H30" s="144"/>
      <c r="I30" s="144"/>
      <c r="J30" s="144"/>
      <c r="K30" s="144"/>
      <c r="L30" s="144"/>
      <c r="M30" s="261"/>
      <c r="N30" s="261"/>
      <c r="O30" s="261"/>
      <c r="P30" s="261"/>
    </row>
    <row r="31" spans="4:16" ht="14.25" customHeight="1">
      <c r="D31" s="150"/>
      <c r="E31" s="145"/>
      <c r="F31" s="148"/>
      <c r="G31" s="144"/>
      <c r="H31" s="144"/>
      <c r="I31" s="144"/>
      <c r="J31" s="144"/>
      <c r="K31" s="144"/>
      <c r="L31" s="144"/>
      <c r="M31" s="145"/>
      <c r="N31" s="145"/>
      <c r="O31" s="145"/>
      <c r="P31" s="145"/>
    </row>
    <row r="32" spans="4:16" ht="12.75">
      <c r="D32" s="150"/>
      <c r="E32" s="145"/>
      <c r="F32" s="144"/>
      <c r="G32" s="144"/>
      <c r="H32" s="144"/>
      <c r="I32" s="144"/>
      <c r="J32" s="144"/>
      <c r="K32" s="144"/>
      <c r="L32" s="144"/>
      <c r="M32" s="145"/>
      <c r="N32" s="145"/>
      <c r="O32" s="145"/>
      <c r="P32" s="145"/>
    </row>
    <row r="33" spans="5:16" ht="12.75">
      <c r="E33" s="151"/>
      <c r="F33" s="144"/>
      <c r="G33" s="144"/>
      <c r="H33" s="144"/>
      <c r="I33" s="144"/>
      <c r="J33" s="182"/>
      <c r="K33" s="144"/>
      <c r="L33" s="144"/>
      <c r="M33" s="151"/>
      <c r="N33" s="151"/>
      <c r="O33" s="151"/>
      <c r="P33" s="151"/>
    </row>
    <row r="34" spans="5:16" ht="12.75"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</row>
    <row r="35" spans="5:16" ht="12.75"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</row>
    <row r="36" spans="5:16" ht="12.75"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</row>
    <row r="37" spans="5:16" ht="12.75"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</row>
    <row r="38" spans="5:16" ht="12.75"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</row>
    <row r="39" spans="5:16" ht="12.75"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</row>
    <row r="40" spans="5:16" ht="12.75"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</row>
    <row r="41" spans="5:16" ht="12.75"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5:16" ht="12.75"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</row>
    <row r="43" spans="5:16" ht="12.75"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</row>
    <row r="44" spans="5:16" ht="12.75"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</row>
    <row r="45" spans="5:16" ht="12.75"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</row>
    <row r="46" spans="5:16" ht="12.75"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</row>
    <row r="47" spans="5:16" ht="12.75"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</row>
    <row r="48" spans="5:16" ht="12.75"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</row>
    <row r="49" spans="5:16" ht="12.75"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</row>
    <row r="50" spans="5:16" ht="12.75"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</row>
    <row r="51" spans="5:16" ht="12.75"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</row>
    <row r="52" spans="5:16" ht="12.75"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</row>
    <row r="53" spans="5:16" ht="12.75"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</row>
    <row r="54" spans="5:16" ht="12.75"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</row>
    <row r="55" spans="5:16" ht="12.75"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</row>
    <row r="56" spans="5:16" ht="12.75"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</row>
    <row r="57" spans="5:16" ht="12.75"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</row>
    <row r="58" spans="5:16" ht="12.75"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</row>
    <row r="59" spans="5:16" ht="12.75"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</row>
    <row r="60" spans="5:16" ht="12.75"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</row>
    <row r="61" spans="5:16" ht="12.75"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</row>
    <row r="62" spans="5:16" ht="12.75"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</row>
    <row r="63" spans="5:16" ht="12.75"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</row>
    <row r="64" spans="5:16" ht="12.75"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</row>
    <row r="65" spans="5:16" ht="12.75"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</row>
    <row r="66" spans="5:16" ht="12.75"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</row>
    <row r="67" spans="5:16" ht="12.75"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</row>
    <row r="68" spans="5:16" ht="12.75"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</row>
    <row r="69" spans="5:16" ht="12.75"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</row>
    <row r="70" spans="5:16" ht="12.75"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</row>
    <row r="71" spans="5:16" ht="12.75"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5:16" ht="12.75"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</row>
    <row r="73" spans="5:16" ht="12.75"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</row>
    <row r="74" spans="5:16" ht="12.75"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</row>
    <row r="75" spans="5:16" ht="12.75"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5:16" ht="12.75"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</row>
  </sheetData>
  <sheetProtection/>
  <mergeCells count="14">
    <mergeCell ref="A9:O9"/>
    <mergeCell ref="G11:H11"/>
    <mergeCell ref="C4:L4"/>
    <mergeCell ref="G3:I3"/>
    <mergeCell ref="G5:I5"/>
    <mergeCell ref="A7:B7"/>
    <mergeCell ref="A8:O8"/>
    <mergeCell ref="M29:P30"/>
    <mergeCell ref="A12:O12"/>
    <mergeCell ref="C13:D13"/>
    <mergeCell ref="A22:B22"/>
    <mergeCell ref="C22:D22"/>
    <mergeCell ref="C23:D23"/>
    <mergeCell ref="L27:O28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Jurgita</dc:creator>
  <cp:keywords/>
  <dc:description/>
  <cp:lastModifiedBy>Jurgita</cp:lastModifiedBy>
  <cp:lastPrinted>2013-10-23T10:14:17Z</cp:lastPrinted>
  <dcterms:created xsi:type="dcterms:W3CDTF">2007-01-30T12:52:40Z</dcterms:created>
  <dcterms:modified xsi:type="dcterms:W3CDTF">2014-06-19T12:23:18Z</dcterms:modified>
  <cp:category/>
  <cp:version/>
  <cp:contentType/>
  <cp:contentStatus/>
</cp:coreProperties>
</file>