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46" yWindow="5460" windowWidth="15330" windowHeight="4080" tabRatio="862" activeTab="5"/>
  </bookViews>
  <sheets>
    <sheet name="Fin. būklės" sheetId="1" r:id="rId1"/>
    <sheet name="Veiklos rezultatų" sheetId="2" r:id="rId2"/>
    <sheet name="Grynojo turto pokyčių" sheetId="3" r:id="rId3"/>
    <sheet name="Pinigų srautų" sheetId="4" r:id="rId4"/>
    <sheet name="AR.20fin.sumos" sheetId="5" r:id="rId5"/>
    <sheet name="pažyma priedas (2)" sheetId="6" r:id="rId6"/>
  </sheets>
  <definedNames>
    <definedName name="_ftn1" localSheetId="2">'Grynojo turto pokyčių'!$A$21</definedName>
    <definedName name="_ftnref1" localSheetId="2">'Grynojo turto pokyčių'!#REF!</definedName>
    <definedName name="_xlnm.Print_Area" localSheetId="4">'AR.20fin.sumos'!$A$1:$K$29</definedName>
    <definedName name="_xlnm.Print_Area" localSheetId="0">'Fin. būklės'!$A$1:$E$95</definedName>
    <definedName name="_xlnm.Print_Area" localSheetId="2">'Grynojo turto pokyčių'!$A$1:$J$42</definedName>
    <definedName name="_xlnm.Print_Area" localSheetId="1">'Veiklos rezultatų'!$A$1:$I$58</definedName>
    <definedName name="_xlnm.Print_Titles" localSheetId="4">'AR.20fin.sumos'!$11:$13</definedName>
    <definedName name="_xlnm.Print_Titles" localSheetId="0">'Fin. būklės'!$16:$16</definedName>
    <definedName name="_xlnm.Print_Titles" localSheetId="3">'Pinigų srautų'!$17:$20</definedName>
    <definedName name="_xlnm.Print_Titles" localSheetId="1">'Veiklos rezultatų'!$17:$17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</definedNames>
  <calcPr fullCalcOnLoad="1"/>
</workbook>
</file>

<file path=xl/sharedStrings.xml><?xml version="1.0" encoding="utf-8"?>
<sst xmlns="http://schemas.openxmlformats.org/spreadsheetml/2006/main" count="714" uniqueCount="403">
  <si>
    <t>4 priedas</t>
  </si>
  <si>
    <t>Per ataskaitinį laikotarpį</t>
  </si>
  <si>
    <t>PAGAL 2013_M.GRUODŽIO_31D. DUOMENIS</t>
  </si>
  <si>
    <t>PAGAL 2013 M.   GRUODŽIO      31 D. DUOMENIS</t>
  </si>
  <si>
    <t>20-ojo VSAFAS „Finansavimo sumos“</t>
  </si>
  <si>
    <t>FINANSAVIMO SUMOS PAGAL ŠALTINĮ, TIKSLINĘ PASKIRTĮ IR JŲ POKYČIAI PER ATASKAITINĮ LAIKOTARPĮ</t>
  </si>
  <si>
    <t>Perduota kitiems viešojo sektoriaus subjektams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</si>
  <si>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</si>
  <si>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</si>
  <si>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Tenka kontroliuojančiam subjektui</t>
  </si>
  <si>
    <t>Rengėjas:</t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</si>
  <si>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</si>
  <si>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</si>
  <si>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</si>
  <si>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>( Vardas, pavardė, parašas )</t>
  </si>
  <si>
    <t xml:space="preserve">GRYNOJO TURTO POKYČIŲ ATASKAITA  * </t>
  </si>
  <si>
    <t>* Pažymėti ataskaitos laukai nepildomi</t>
  </si>
  <si>
    <t>(Žemesniojo lygio viešojo sektoriaus subjektų, išskyrus mokesčių fondus ir išteklių fondus (įskaitant socialinės apsaugos fondus), veiklos rezultatų ataskaitos forma)</t>
  </si>
  <si>
    <t xml:space="preserve">    ____________</t>
  </si>
  <si>
    <t>(viešojo sektoriaus subjeko pavadinimas. adresas. kodas)</t>
  </si>
  <si>
    <t>PAŽYMA - PRIEDAS PRIE FINANSINĖS BŪKLĖS ATASKAITOS</t>
  </si>
  <si>
    <t>Kitos gautinos sumos:*</t>
  </si>
  <si>
    <t>* PASTABA. Į * pažymėtus stulpelius įrašyti neišvardintas sumas</t>
  </si>
  <si>
    <t>2221     Gautinos finansavimo sumos</t>
  </si>
  <si>
    <t>225    Gautinos sumos už turto naudojimą</t>
  </si>
  <si>
    <t>226          Gautinos sumos už parduotas prekes, turtą, paslaugas.</t>
  </si>
  <si>
    <t>22821    Sukauptos finasavimo pajamos (savivaldybės biudžeto lėšos)</t>
  </si>
  <si>
    <t>22821         Sukauptos finasavimo pajamos (valstybės biudžeto lėšos)</t>
  </si>
  <si>
    <t>22821          Sukauptos finasavimo pajamos (mokinio krepšelio lėšos)</t>
  </si>
  <si>
    <t>22827      Kitos sukauptos pajamos (atostoginių rezervas)</t>
  </si>
  <si>
    <t>22824, 22825, 228626, 22827      Kitos sukauptos pajamos *</t>
  </si>
  <si>
    <t>2283        kitos sukauptos gautinos sumos</t>
  </si>
  <si>
    <t>2298            Iš Savivaldybės iždo gautini specialiųjų programų lėšų likučiai</t>
  </si>
  <si>
    <t>2293   Išieškotinos sumos už padarytą žalą</t>
  </si>
  <si>
    <t>Rengėjas</t>
  </si>
  <si>
    <t>(vardas, pavardė, parašas)</t>
  </si>
  <si>
    <t>Pateikimo valiuta ir tikslumas: litais arba tūkstančiais litų</t>
  </si>
  <si>
    <t>Prestižas</t>
  </si>
  <si>
    <t>Gautinos trumpalaikės finansinės sumos</t>
  </si>
  <si>
    <t>Mokėtinos sumos į Europos Sąjungos biudžetą</t>
  </si>
  <si>
    <t>II.6.1</t>
  </si>
  <si>
    <r>
      <t>II.6.2</t>
    </r>
  </si>
  <si>
    <t>II.11</t>
  </si>
  <si>
    <t>II.12</t>
  </si>
  <si>
    <r>
      <rPr>
        <sz val="10"/>
        <color indexed="56"/>
        <rFont val="Times New Roman"/>
        <family val="1"/>
      </rPr>
      <t>2</t>
    </r>
    <r>
      <rPr>
        <sz val="10"/>
        <rFont val="Times New Roman"/>
        <family val="1"/>
      </rPr>
      <t xml:space="preserve"> priedas</t>
    </r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</si>
  <si>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</si>
  <si>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>(Grynojo turto pokyčių ataskaitos forma)</t>
  </si>
  <si>
    <t xml:space="preserve">               Pateikimo valiuta ir tikslumas: litais arba tūkstančiais litų</t>
  </si>
  <si>
    <t>Netiesioginiaipinigų srautai</t>
  </si>
  <si>
    <r>
      <t>Finansavimo sumos kitoms išlaidoms</t>
    </r>
    <r>
      <rPr>
        <sz val="10"/>
        <rFont val="Times New Roman"/>
        <family val="1"/>
      </rPr>
      <t>:</t>
    </r>
  </si>
  <si>
    <t>Iš mokesčių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</si>
  <si>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</si>
  <si>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</si>
  <si>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</si>
  <si>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</si>
  <si>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PAGAL 2013_M._GRUODŽIO_31D. DUOMENIS</t>
  </si>
  <si>
    <t>(Informacijos apie finansavimo sumas pagal šaltinį, tikslinę paskirtį ir jų pokyčius per ataskaitinį laikotarpį pateikimo žemesniojo lygio finansinių ataskaitų aiškinamajame rašte forma)</t>
  </si>
  <si>
    <t>Finansavimo sumų pergrupavimas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</si>
  <si>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</si>
  <si>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</si>
  <si>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</si>
  <si>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</si>
  <si>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</si>
  <si>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</si>
  <si>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</si>
  <si>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</si>
  <si>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</si>
  <si>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</si>
  <si>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</si>
  <si>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</si>
  <si>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2009 12 31/2010 01 01</t>
  </si>
  <si>
    <t xml:space="preserve"> = VRA J</t>
  </si>
  <si>
    <t xml:space="preserve"> = FBA likutis pabaigai</t>
  </si>
  <si>
    <t>Klaipėdos lopšelis-darželis "Švyturėlis"</t>
  </si>
  <si>
    <t>Klaipėdos lopšelis-darželis "Švyturėlis", įm. kodas 190424633, Kalnupės g. 20</t>
  </si>
  <si>
    <t>Klaipėdos lopšelis-darzelis "Švyturėlis"</t>
  </si>
  <si>
    <t>Virginija Jonušienė</t>
  </si>
  <si>
    <t>Direktorius</t>
  </si>
  <si>
    <t>Liubov Sorokina</t>
  </si>
  <si>
    <t>Finansavimo sumos</t>
  </si>
  <si>
    <t>PINIGŲ SRAUTŲ ATASKAITA</t>
  </si>
  <si>
    <t>Vyr. buhalteris</t>
  </si>
  <si>
    <t>____2014 01 23_____Nr. _4____</t>
  </si>
  <si>
    <t>________2014 01 23____Nr._4____</t>
  </si>
  <si>
    <t>__2014 01 23___Nr. _4____</t>
  </si>
  <si>
    <t>PAGAL 2013___M._GRUODŽIO_31D. DUOMENIS</t>
  </si>
  <si>
    <t>2014 01 23</t>
  </si>
  <si>
    <t xml:space="preserve">Darbo užmokesčio ir socialinio draudimo </t>
  </si>
  <si>
    <t>APSKAITOS POLITIKOS KEITIMO IR ESMINIŲ APSKAITOS KLAIDŲ TAISYMO ĮTAKA</t>
  </si>
  <si>
    <t>PAGRINDINĖS VEIKLOS PINIGŲ SRAUTAI</t>
  </si>
  <si>
    <t>nepiniginiam turtui įsigyti</t>
  </si>
  <si>
    <t>kitoms išlaidoms kompensuoti</t>
  </si>
  <si>
    <t>Finansinės nuomos (lizingo) įsipareigojimų apmokėjimas</t>
  </si>
  <si>
    <t>IV.4</t>
  </si>
  <si>
    <t>Gauti dividendai</t>
  </si>
  <si>
    <t>Pinigai ir pinigų ekvivalentai ataskaitinio laikotarpio pradžioje</t>
  </si>
  <si>
    <t>Pinigai ir pinigų ekvivalentai ataskaitinio laikotarpio pabaigoje</t>
  </si>
  <si>
    <t>Eil. Nr.</t>
  </si>
  <si>
    <t>A.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</si>
  <si>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</si>
  <si>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</si>
  <si>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</si>
  <si>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</si>
  <si>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</si>
  <si>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</si>
  <si>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</si>
  <si>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</si>
  <si>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</si>
  <si>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</si>
  <si>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</si>
  <si>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</si>
  <si>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</si>
  <si>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</si>
  <si>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</si>
  <si>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</si>
  <si>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</si>
  <si>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II.8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</si>
  <si>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</si>
  <si>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</si>
  <si>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</si>
  <si>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</si>
  <si>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</si>
  <si>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</si>
  <si>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</si>
  <si>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</si>
  <si>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</si>
  <si>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</si>
  <si>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</si>
  <si>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</si>
  <si>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</si>
  <si>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Išankstiniai apmokėjimai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</si>
  <si>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</si>
  <si>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</si>
  <si>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</si>
  <si>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</si>
  <si>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</si>
  <si>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</si>
  <si>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D.</t>
  </si>
  <si>
    <t xml:space="preserve">Iš valstybės biudžeto </t>
  </si>
  <si>
    <t>Iš savivaldybės biudžeto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</si>
  <si>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</si>
  <si>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</si>
  <si>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</si>
  <si>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</si>
  <si>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</si>
  <si>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</si>
  <si>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</si>
  <si>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Mokėtinos sumos į biudžetus ir fondus</t>
  </si>
  <si>
    <t>Grąžintinos finansavimo sumos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</si>
  <si>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</si>
  <si>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</si>
  <si>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</si>
  <si>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</si>
  <si>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</si>
  <si>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</si>
  <si>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</si>
  <si>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</si>
  <si>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</si>
  <si>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</si>
  <si>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</si>
  <si>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</si>
  <si>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</si>
  <si>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</si>
  <si>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</si>
  <si>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</si>
  <si>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Nusidėvėjimo ir amortizacijos</t>
  </si>
  <si>
    <t>Komunalinių paslaugų ir ryšių</t>
  </si>
  <si>
    <t xml:space="preserve">Komandiruočių </t>
  </si>
  <si>
    <t>VI.</t>
  </si>
  <si>
    <t xml:space="preserve">Transporto </t>
  </si>
  <si>
    <t>VII.</t>
  </si>
  <si>
    <t xml:space="preserve">Kvalifikacijos kėlimo </t>
  </si>
  <si>
    <t>VIII.</t>
  </si>
  <si>
    <t>Socialinių išmokų</t>
  </si>
  <si>
    <t>Nuomos</t>
  </si>
  <si>
    <t xml:space="preserve">Kitos 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</si>
  <si>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</si>
  <si>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</si>
  <si>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</si>
  <si>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</si>
  <si>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</si>
  <si>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</si>
  <si>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 xml:space="preserve">III. </t>
  </si>
  <si>
    <t>Kiti rezervai</t>
  </si>
  <si>
    <t>Iš viso</t>
  </si>
  <si>
    <t>1.</t>
  </si>
  <si>
    <t>2.</t>
  </si>
  <si>
    <t>3.</t>
  </si>
  <si>
    <t>4.</t>
  </si>
  <si>
    <t>5.</t>
  </si>
  <si>
    <t>Įplaukos</t>
  </si>
  <si>
    <t>Iš valstybės biudžeto</t>
  </si>
  <si>
    <t>I.5</t>
  </si>
  <si>
    <t>Iš socialinių įmokų</t>
  </si>
  <si>
    <t>Gautos palūkanos</t>
  </si>
  <si>
    <t>Kitos įplaukos</t>
  </si>
  <si>
    <t>Į valstybės biudžetą</t>
  </si>
  <si>
    <t>Į savivaldybių biudžetus</t>
  </si>
  <si>
    <t>Asignavimų valdytojų programų vykdytojams</t>
  </si>
  <si>
    <t>Kitiems subjektams</t>
  </si>
  <si>
    <t>Komandiruočių</t>
  </si>
  <si>
    <t>Transporto</t>
  </si>
  <si>
    <t>Kvalifikacijos kėlimo</t>
  </si>
  <si>
    <t>III.7</t>
  </si>
  <si>
    <t>III.8</t>
  </si>
  <si>
    <t>III.9</t>
  </si>
  <si>
    <t>III.10</t>
  </si>
  <si>
    <t>III.11</t>
  </si>
  <si>
    <t>III.12</t>
  </si>
  <si>
    <t>Ilgalaikio finansinio turto perleidimas:</t>
  </si>
  <si>
    <t>IV.1</t>
  </si>
  <si>
    <t>IV.2</t>
  </si>
  <si>
    <t>IV.3</t>
  </si>
  <si>
    <t>Žemė</t>
  </si>
  <si>
    <t>Programinė įranga ir jos licencijos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</si>
  <si>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</si>
  <si>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</si>
  <si>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</si>
  <si>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</si>
  <si>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</si>
  <si>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</si>
  <si>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</si>
  <si>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Investicijos į kontroliuojamus ir asocijuotuosius subjektus</t>
  </si>
  <si>
    <t>Kitas ilgalaikis turtas</t>
  </si>
  <si>
    <t>Gautini mokesčiai ir socialinės įmokos</t>
  </si>
  <si>
    <t>IŠ VISO TURTO:</t>
  </si>
  <si>
    <t>Mokėtinos socialinės išmokos</t>
  </si>
  <si>
    <t>Kiti trumpalaikiai įsipareigojimai</t>
  </si>
  <si>
    <t>Tikrosios vertės rezervas</t>
  </si>
  <si>
    <t>Sukauptas perviršis ar deficitas</t>
  </si>
  <si>
    <t>Pagrindinės veiklos kitos pajamos</t>
  </si>
  <si>
    <t>Pervestinų pagrindinės veiklos kitų pajamų suma</t>
  </si>
  <si>
    <t>PAGRINDINĖS VEIKLOS PERVIRŠIS AR DEFICITAS</t>
  </si>
  <si>
    <t>Darbo užmokesčio ir socialinio draudimo</t>
  </si>
  <si>
    <t>Pervestos lėšos</t>
  </si>
  <si>
    <t>Išmokos</t>
  </si>
  <si>
    <t>Kitų paslaugų įsigijimo</t>
  </si>
  <si>
    <t>Kitos išmokos</t>
  </si>
  <si>
    <t>Kiti finansinės veiklos pinigų srautai</t>
  </si>
  <si>
    <t>Finansavimo sumų likutis ataskaitinio laikotarpio pradžioje</t>
  </si>
  <si>
    <t>Finansavimo sumų likutis ataskaitinio laikotarpio pabaigoje</t>
  </si>
  <si>
    <t>1.1.</t>
  </si>
  <si>
    <t>1.2.</t>
  </si>
  <si>
    <t>1.3.</t>
  </si>
  <si>
    <t>2.1.</t>
  </si>
  <si>
    <t>3.1.</t>
  </si>
  <si>
    <t>3.2.</t>
  </si>
  <si>
    <t>4.1.</t>
  </si>
  <si>
    <t>4.2.</t>
  </si>
  <si>
    <t>2.2.</t>
  </si>
  <si>
    <t>GRYNASIS PERVIRŠIS AR DEFICITAS</t>
  </si>
  <si>
    <t>IX.</t>
  </si>
  <si>
    <t>X.</t>
  </si>
  <si>
    <t>XI.</t>
  </si>
  <si>
    <t>XII.</t>
  </si>
  <si>
    <t>ILGALAIKIS TURTAS</t>
  </si>
  <si>
    <t>BIOLOGINIS TURTAS</t>
  </si>
  <si>
    <t>TRUMPALAIKIS TURTAS</t>
  </si>
  <si>
    <t>FINANSAVIMO SUMOS</t>
  </si>
  <si>
    <t>ĮSIPAREIGOJIMAI</t>
  </si>
  <si>
    <t>GRYNASIS TURTAS</t>
  </si>
  <si>
    <t>Iš kitų šaltinių:</t>
  </si>
  <si>
    <t>FINANSINĖS BŪKLĖS ATASKAITA</t>
  </si>
  <si>
    <t>(data)</t>
  </si>
  <si>
    <t>Pateikimo valiuta ir tikslumas: litais</t>
  </si>
  <si>
    <t xml:space="preserve">Pastabos Nr. </t>
  </si>
  <si>
    <t>Paskutinė ataskaitinio laikotarpio diena</t>
  </si>
  <si>
    <t>Paskutinė praėjusio ataskaitinio laikotarpio diena</t>
  </si>
  <si>
    <t>VEIKLOS REZULTATŲ ATASKAITA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</si>
  <si>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</si>
  <si>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</si>
  <si>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</si>
  <si>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</si>
  <si>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</si>
  <si>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</si>
  <si>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</si>
  <si>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</si>
  <si>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</si>
  <si>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</si>
  <si>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</si>
  <si>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</si>
  <si>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</si>
  <si>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</si>
  <si>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</si>
  <si>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</si>
  <si>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</si>
  <si>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</si>
  <si>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Pastabos Nr.</t>
  </si>
  <si>
    <t>Nematerialusis turtas</t>
  </si>
  <si>
    <t>1 priedas</t>
  </si>
  <si>
    <t>2-ojo VSAFAS "Finansinės būklės ataskaita"</t>
  </si>
  <si>
    <t>(viešojo sektoriaus subjekto arba viešojo sektoriaus subjektų grupės pavadinimas)</t>
  </si>
  <si>
    <t>2 priedas</t>
  </si>
  <si>
    <t>Nebaigta gaminti produkcija ir nebaigtos vykdyti sutartys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</si>
  <si>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</si>
  <si>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</si>
  <si>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</si>
  <si>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</si>
  <si>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III.2</t>
  </si>
  <si>
    <t>Gautinos sumos už turto naudojimą, parduotas prekes, turtą, paslaugas</t>
  </si>
  <si>
    <t>Sukauptos gautinos sumos</t>
  </si>
  <si>
    <t>Iš Europos Sąjungos, užsienio valstybių ir tarptautinių organizacijų</t>
  </si>
  <si>
    <t xml:space="preserve">IV. </t>
  </si>
  <si>
    <t>Ilgalaikiai finansiniai įsipareigojimai</t>
  </si>
  <si>
    <t xml:space="preserve">I.3 </t>
  </si>
  <si>
    <t>Ilgalaikių įsipareigojimų einamųjų metų dalis</t>
  </si>
  <si>
    <t>Trumpalaikiai finansiniai įsipareigojimai</t>
  </si>
  <si>
    <t>Mokėtinos subsidijos, dotacijos ir finansavimo sumos</t>
  </si>
  <si>
    <t>Grąžintini mokesčiai, įmokos ir jų permokos</t>
  </si>
  <si>
    <t>Sukauptos mokėtinos sumos</t>
  </si>
  <si>
    <t>Dalininkų kapitalas</t>
  </si>
  <si>
    <t>Nuosavybės metodo įtaka</t>
  </si>
  <si>
    <t>Einamųjų metų perviršis ar deficitas</t>
  </si>
  <si>
    <t>Ankstesnių metų perviršis ar deficitas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</si>
  <si>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</si>
  <si>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</si>
  <si>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</si>
  <si>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</si>
  <si>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</si>
  <si>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(viešojo sektoriaus subjekto, parengusio veiklos rezultatų ataskaitą</t>
  </si>
  <si>
    <t>arba konsoliduotąją veiklos rezultatų ataskaitą,  kodas, adresas)</t>
  </si>
  <si>
    <t>Iš ES, užsienio valstybių ir tarptautinių organizacijų lėšų</t>
  </si>
  <si>
    <t>MOKESČIŲ IR SOCIALINIŲ ĮMOKŲ PAJAMOS</t>
  </si>
  <si>
    <t xml:space="preserve">PAGRINDINĖS VEIKLOS KITOS PAJAMOS </t>
  </si>
  <si>
    <t>III.1.</t>
  </si>
  <si>
    <t>III.2.</t>
  </si>
  <si>
    <t>II</t>
  </si>
  <si>
    <t>KOMUNALINIŲ PASLAUGŲ IR ryšių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</si>
  <si>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</si>
  <si>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</si>
  <si>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</si>
  <si>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</si>
  <si>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</si>
  <si>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</si>
  <si>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</si>
  <si>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</si>
  <si>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 veiklos pajamos</t>
  </si>
  <si>
    <t>Kitos veiklos sąnaudos</t>
  </si>
  <si>
    <t>PELNO MOKESTIS</t>
  </si>
  <si>
    <t>GRYNASIS PERVIRŠIS AR DEFICITAS PRIEŠ NUOSAVYBĖS METODO ĮTAKĄ</t>
  </si>
  <si>
    <t>J.</t>
  </si>
  <si>
    <t>TENKANTIS KONTROLIUOJANČIAJAM SUBJEKTUI</t>
  </si>
  <si>
    <t>TENKANTIS MAŽUMOS DALIAI</t>
  </si>
  <si>
    <t>(teisės aktais įpareigoto pasirašyti asmens pareigų pavadinimas)</t>
  </si>
  <si>
    <t>x</t>
  </si>
  <si>
    <t>Ataskaitinio laikotarpio grynasis perviršis ar deficitas</t>
  </si>
  <si>
    <t>Dalininkų kapitalo padidėjimo (sumažėjimo) sumos</t>
  </si>
  <si>
    <t>Kiti panaudoti rezervai</t>
  </si>
  <si>
    <t xml:space="preserve">Kiti sudaryti rezervai </t>
  </si>
  <si>
    <t>Kitos tikrosios vertės rezervo padidėjimo (sumažėjimo) sumos</t>
  </si>
  <si>
    <t>Tikrosios vertės rezervo likutis, perduotas perleidus ilgalaikį turtą kitam subjektui</t>
  </si>
  <si>
    <t>Tikrosios vertės rezervo likutis, gautas perėmus ilgalaikį turtą iš kito viešojo sektoriaus subjekto</t>
  </si>
  <si>
    <t>Likutis 20X2 m. gruodžio 31 d.</t>
  </si>
  <si>
    <t>Dalininkų (nuosavo) kapitalo padidėjimo (sumažėjimo) sumos</t>
  </si>
  <si>
    <t>Likutis 20X1 m. gruodžio 31 d.</t>
  </si>
  <si>
    <t>Kiti rezer-vai</t>
  </si>
  <si>
    <t>Mažu-mos dalis</t>
  </si>
  <si>
    <t>Pasta-bos Nr.</t>
  </si>
  <si>
    <t>(viešojo sektoriaus subjekto, parengusio grynojo turto pokyčių ataskaitą arba konsoliduotąją grynojo turto pokyčių ataskaitą, kodas, adresas)</t>
  </si>
  <si>
    <t>____________________________________________________________________________</t>
  </si>
  <si>
    <t>4-ojo VSAFAS „Grynojo turto pokyčių ataskaita“</t>
  </si>
  <si>
    <t xml:space="preserve"> (parašas) </t>
  </si>
  <si>
    <t xml:space="preserve">_______________________________________________                      </t>
  </si>
  <si>
    <t>Pinigų ir pinigų ekvivalentų padidėjimas (sumažėjimas)</t>
  </si>
  <si>
    <t>VALIUTOS KURSŲ PASIKEITIMO ĮTAKA PINIGŲ IR PINIGŲ EKVIVALENTŲ LIKUČIUI</t>
  </si>
  <si>
    <t xml:space="preserve">Grąžintos finansavimo sumos ilgalaikiam ir biologiniam turtui įsigyti </t>
  </si>
  <si>
    <r>
      <t xml:space="preserve">Iš </t>
    </r>
    <r>
      <rPr>
        <sz val="10"/>
        <rFont val="Times New Roman"/>
        <family val="1"/>
      </rPr>
      <t>kitų šaltinių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</si>
  <si>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</si>
  <si>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Gautų </t>
    </r>
    <r>
      <rPr>
        <sz val="10"/>
        <rFont val="Times New Roman"/>
        <family val="1"/>
      </rPr>
      <t>paskolų grąžinimas</t>
    </r>
  </si>
  <si>
    <t>Įplaukos iš gautų paskolų</t>
  </si>
  <si>
    <t>FINANSINĖS VEIKLOS PINIGŲ SRAUTAI</t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</si>
  <si>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</si>
  <si>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</si>
  <si>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t>Ilgalaikių terminuotųjų indėlių (padidėjimas) sumažėjimas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</si>
  <si>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</si>
  <si>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t>Investicijos į kitą finansinį turtą</t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</si>
  <si>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</si>
  <si>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t>Ilgalaikio finansinio turto įsigijimas</t>
  </si>
  <si>
    <t>Ilgalaikio turto (išskyrus finansinį) ir biologinio turto perleidimas</t>
  </si>
  <si>
    <t>Ilgalaikio turto (išskyrus finansinį) ir biologinio turto įsigijimas</t>
  </si>
  <si>
    <t>INVESTICINĖS VEIKLOS PINIGŲ SRAUTAI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</si>
  <si>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</si>
  <si>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Atsargų įsigijimo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</si>
  <si>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</si>
  <si>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II.</t>
    </r>
    <r>
      <rPr>
        <sz val="10"/>
        <rFont val="Times New Roman"/>
        <family val="1"/>
      </rPr>
      <t>6</t>
    </r>
  </si>
  <si>
    <r>
      <t>II.</t>
    </r>
    <r>
      <rPr>
        <sz val="10"/>
        <rFont val="Times New Roman"/>
        <family val="1"/>
      </rPr>
      <t>5</t>
    </r>
  </si>
  <si>
    <t>Likutis 2011 m. gruodžio 31 d.</t>
  </si>
  <si>
    <t xml:space="preserve">Į kitus išteklių fondus </t>
  </si>
  <si>
    <t>ES, užsienio valstybėms ir tarptautinėms organizacijoms</t>
  </si>
  <si>
    <t>II.3.</t>
  </si>
  <si>
    <t>Už suteiktas paslaugas iš biudžeto</t>
  </si>
  <si>
    <t>Už suteiktas paslaugas iš pirkėjų</t>
  </si>
  <si>
    <t>I.1.4</t>
  </si>
  <si>
    <t>Iš ES, užsienio valstybių ir tarptautinių organizacijų</t>
  </si>
  <si>
    <t>I.1.3</t>
  </si>
  <si>
    <t>I.1.2</t>
  </si>
  <si>
    <t>I.1.1</t>
  </si>
  <si>
    <t>3</t>
  </si>
  <si>
    <t>Tiesioginiai pinigų srautai</t>
  </si>
  <si>
    <t>Netiesioginiai pinigų srautai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</si>
  <si>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</si>
  <si>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(Žemesniojo lygio viešojo sektoriaus subjektų, išskyrus mokesčių fondus ir išteklių fondus, pinigų srautų ataskaitos forma)</t>
  </si>
  <si>
    <t>5-ojo VSAFAS „Pinigų srautų ataskaita“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</si>
</sst>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[$€-2]\ ###,000_);[Red]\([$€-2]\ ###,000\)"/>
    <numFmt numFmtId="178" formatCode="0.0"/>
    <numFmt numFmtId="179" formatCode="#0.00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b/>
      <strike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trike/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sz val="10"/>
      <color indexed="56"/>
      <name val="Times New Roman"/>
      <family val="1"/>
    </font>
    <font>
      <sz val="10"/>
      <color indexed="56"/>
      <name val="TimesNewRoman,Bold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TimesNewRoman,Bold"/>
      <family val="0"/>
    </font>
    <font>
      <b/>
      <sz val="12"/>
      <color indexed="56"/>
      <name val="Times New Roman"/>
      <family val="1"/>
    </font>
    <font>
      <sz val="8"/>
      <name val="Arial"/>
      <family val="0"/>
    </font>
    <font>
      <sz val="10"/>
      <name val="Helv"/>
      <family val="0"/>
    </font>
    <font>
      <sz val="11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49" fillId="3" borderId="0" applyNumberFormat="0" applyBorder="0" applyAlignment="0" applyProtection="0"/>
    <xf numFmtId="0" fontId="29" fillId="20" borderId="4" applyNumberFormat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7" borderId="4" applyNumberFormat="0" applyAlignment="0" applyProtection="0"/>
    <xf numFmtId="0" fontId="52" fillId="2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51" fillId="0" borderId="0" applyNumberFormat="0" applyFill="0" applyBorder="0" applyAlignment="0" applyProtection="0"/>
    <xf numFmtId="0" fontId="53" fillId="7" borderId="4" applyNumberFormat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23" borderId="8" applyNumberFormat="0" applyFont="0" applyAlignment="0" applyProtection="0"/>
    <xf numFmtId="0" fontId="39" fillId="20" borderId="6" applyNumberFormat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0" fillId="23" borderId="8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0" borderId="4" applyNumberFormat="0" applyAlignment="0" applyProtection="0"/>
    <xf numFmtId="0" fontId="56" fillId="0" borderId="9" applyNumberFormat="0" applyFill="0" applyAlignment="0" applyProtection="0"/>
    <xf numFmtId="0" fontId="57" fillId="0" borderId="7" applyNumberFormat="0" applyFill="0" applyAlignment="0" applyProtection="0"/>
    <xf numFmtId="0" fontId="58" fillId="21" borderId="5" applyNumberFormat="0" applyAlignment="0" applyProtection="0"/>
    <xf numFmtId="0" fontId="20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3" fillId="24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49" fontId="4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2"/>
    </xf>
    <xf numFmtId="0" fontId="3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4"/>
    </xf>
    <xf numFmtId="0" fontId="3" fillId="0" borderId="0" xfId="82" applyFont="1" applyAlignment="1">
      <alignment vertical="center" wrapText="1"/>
      <protection/>
    </xf>
    <xf numFmtId="0" fontId="0" fillId="0" borderId="0" xfId="82" applyFont="1" applyAlignment="1">
      <alignment vertical="center"/>
      <protection/>
    </xf>
    <xf numFmtId="0" fontId="3" fillId="0" borderId="0" xfId="82" applyFont="1" applyAlignment="1">
      <alignment horizontal="left" vertical="center"/>
      <protection/>
    </xf>
    <xf numFmtId="0" fontId="3" fillId="0" borderId="0" xfId="82" applyFont="1" applyAlignment="1">
      <alignment vertical="center"/>
      <protection/>
    </xf>
    <xf numFmtId="0" fontId="4" fillId="0" borderId="10" xfId="82" applyFont="1" applyBorder="1" applyAlignment="1">
      <alignment horizontal="center" vertical="center" wrapText="1"/>
      <protection/>
    </xf>
    <xf numFmtId="0" fontId="0" fillId="0" borderId="0" xfId="82" applyFont="1" applyAlignment="1">
      <alignment vertical="center" wrapText="1"/>
      <protection/>
    </xf>
    <xf numFmtId="0" fontId="4" fillId="0" borderId="10" xfId="82" applyFont="1" applyBorder="1" applyAlignment="1">
      <alignment vertical="center" wrapText="1"/>
      <protection/>
    </xf>
    <xf numFmtId="0" fontId="4" fillId="0" borderId="10" xfId="82" applyFont="1" applyBorder="1" applyAlignment="1">
      <alignment vertical="center"/>
      <protection/>
    </xf>
    <xf numFmtId="0" fontId="3" fillId="0" borderId="10" xfId="82" applyFont="1" applyBorder="1" applyAlignment="1">
      <alignment vertical="center" wrapText="1"/>
      <protection/>
    </xf>
    <xf numFmtId="0" fontId="3" fillId="0" borderId="10" xfId="82" applyFont="1" applyBorder="1" applyAlignment="1">
      <alignment horizontal="left" vertical="center"/>
      <protection/>
    </xf>
    <xf numFmtId="0" fontId="3" fillId="0" borderId="10" xfId="82" applyFont="1" applyBorder="1" applyAlignment="1">
      <alignment vertical="center"/>
      <protection/>
    </xf>
    <xf numFmtId="0" fontId="4" fillId="0" borderId="10" xfId="82" applyFont="1" applyBorder="1" applyAlignment="1">
      <alignment horizontal="left" vertical="center"/>
      <protection/>
    </xf>
    <xf numFmtId="0" fontId="0" fillId="0" borderId="0" xfId="82" applyFont="1" applyBorder="1" applyAlignment="1">
      <alignment vertical="center"/>
      <protection/>
    </xf>
    <xf numFmtId="0" fontId="3" fillId="0" borderId="0" xfId="82" applyFont="1" applyBorder="1" applyAlignment="1">
      <alignment horizontal="justify" vertical="center" wrapText="1"/>
      <protection/>
    </xf>
    <xf numFmtId="0" fontId="0" fillId="0" borderId="15" xfId="82" applyFont="1" applyBorder="1" applyAlignment="1">
      <alignment vertical="center"/>
      <protection/>
    </xf>
    <xf numFmtId="0" fontId="3" fillId="0" borderId="15" xfId="82" applyFont="1" applyBorder="1" applyAlignment="1">
      <alignment horizontal="justify" vertical="center" wrapText="1"/>
      <protection/>
    </xf>
    <xf numFmtId="0" fontId="3" fillId="0" borderId="0" xfId="82" applyFont="1" applyBorder="1" applyAlignment="1">
      <alignment horizontal="center" vertical="center" wrapText="1"/>
      <protection/>
    </xf>
    <xf numFmtId="0" fontId="3" fillId="0" borderId="0" xfId="82" applyFont="1" applyAlignment="1">
      <alignment horizontal="center" vertical="center" wrapText="1"/>
      <protection/>
    </xf>
    <xf numFmtId="0" fontId="3" fillId="24" borderId="0" xfId="84" applyFont="1" applyFill="1" applyAlignment="1">
      <alignment horizontal="left"/>
      <protection/>
    </xf>
    <xf numFmtId="0" fontId="3" fillId="24" borderId="0" xfId="84" applyFont="1" applyFill="1" applyAlignment="1">
      <alignment horizontal="right"/>
      <protection/>
    </xf>
    <xf numFmtId="0" fontId="3" fillId="24" borderId="0" xfId="84" applyFont="1" applyFill="1" applyBorder="1" applyAlignment="1">
      <alignment/>
      <protection/>
    </xf>
    <xf numFmtId="0" fontId="3" fillId="24" borderId="0" xfId="84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3" fillId="24" borderId="0" xfId="84" applyFont="1" applyFill="1" applyBorder="1" applyAlignment="1">
      <alignment vertical="top" wrapText="1"/>
      <protection/>
    </xf>
    <xf numFmtId="0" fontId="3" fillId="24" borderId="0" xfId="84" applyFont="1" applyFill="1" applyBorder="1" applyAlignment="1">
      <alignment wrapText="1"/>
      <protection/>
    </xf>
    <xf numFmtId="0" fontId="3" fillId="24" borderId="0" xfId="84" applyFont="1" applyFill="1" applyBorder="1" applyAlignment="1">
      <alignment vertical="top"/>
      <protection/>
    </xf>
    <xf numFmtId="0" fontId="3" fillId="24" borderId="0" xfId="84" applyFont="1" applyFill="1" applyAlignment="1">
      <alignment vertical="center"/>
      <protection/>
    </xf>
    <xf numFmtId="0" fontId="3" fillId="24" borderId="0" xfId="84" applyFont="1" applyFill="1" applyBorder="1" applyAlignment="1">
      <alignment vertical="center" wrapText="1"/>
      <protection/>
    </xf>
    <xf numFmtId="0" fontId="3" fillId="24" borderId="0" xfId="84" applyFont="1" applyFill="1" applyAlignment="1">
      <alignment vertical="center" wrapText="1"/>
      <protection/>
    </xf>
    <xf numFmtId="0" fontId="3" fillId="24" borderId="0" xfId="84" applyFont="1" applyFill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11" fillId="24" borderId="0" xfId="84" applyFont="1" applyFill="1" applyAlignment="1">
      <alignment vertical="center" wrapText="1"/>
      <protection/>
    </xf>
    <xf numFmtId="0" fontId="13" fillId="0" borderId="0" xfId="84" applyFont="1" applyAlignment="1">
      <alignment vertical="center"/>
      <protection/>
    </xf>
    <xf numFmtId="0" fontId="14" fillId="24" borderId="0" xfId="84" applyFont="1" applyFill="1" applyBorder="1" applyAlignment="1">
      <alignment vertical="center"/>
      <protection/>
    </xf>
    <xf numFmtId="0" fontId="3" fillId="0" borderId="0" xfId="84" applyFont="1" applyAlignment="1">
      <alignment vertical="center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24" borderId="0" xfId="84" applyFont="1" applyFill="1">
      <alignment/>
      <protection/>
    </xf>
    <xf numFmtId="0" fontId="3" fillId="24" borderId="0" xfId="84" applyFont="1" applyFill="1" applyAlignment="1">
      <alignment/>
      <protection/>
    </xf>
    <xf numFmtId="0" fontId="3" fillId="0" borderId="0" xfId="84" applyFont="1" applyAlignment="1">
      <alignment horizontal="left" vertical="center"/>
      <protection/>
    </xf>
    <xf numFmtId="0" fontId="3" fillId="0" borderId="0" xfId="84" applyFont="1" applyFill="1" applyAlignment="1">
      <alignment horizontal="left" vertical="center"/>
      <protection/>
    </xf>
    <xf numFmtId="0" fontId="3" fillId="0" borderId="0" xfId="84" applyFont="1" applyFill="1" applyAlignment="1">
      <alignment vertical="center"/>
      <protection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24" borderId="0" xfId="84" applyFont="1" applyFill="1" applyBorder="1" applyAlignment="1">
      <alignment horizontal="center"/>
      <protection/>
    </xf>
    <xf numFmtId="0" fontId="4" fillId="24" borderId="0" xfId="84" applyFont="1" applyFill="1" applyAlignment="1">
      <alignment horizontal="center"/>
      <protection/>
    </xf>
    <xf numFmtId="0" fontId="4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82" applyFont="1" applyAlignment="1">
      <alignment vertical="center"/>
      <protection/>
    </xf>
    <xf numFmtId="0" fontId="3" fillId="0" borderId="0" xfId="84" applyFont="1" applyBorder="1">
      <alignment/>
      <protection/>
    </xf>
    <xf numFmtId="0" fontId="3" fillId="0" borderId="0" xfId="84" applyFont="1" applyAlignment="1">
      <alignment/>
      <protection/>
    </xf>
    <xf numFmtId="0" fontId="3" fillId="0" borderId="0" xfId="84" applyFont="1" applyAlignment="1">
      <alignment wrapText="1"/>
      <protection/>
    </xf>
    <xf numFmtId="0" fontId="18" fillId="0" borderId="0" xfId="79" applyFont="1" applyAlignment="1" applyProtection="1">
      <alignment horizontal="center" vertical="center"/>
      <protection/>
    </xf>
    <xf numFmtId="0" fontId="18" fillId="0" borderId="0" xfId="78" applyFont="1" applyAlignment="1" applyProtection="1">
      <alignment/>
      <protection/>
    </xf>
    <xf numFmtId="0" fontId="3" fillId="24" borderId="0" xfId="84" applyFont="1" applyFill="1" applyBorder="1">
      <alignment/>
      <protection/>
    </xf>
    <xf numFmtId="0" fontId="0" fillId="24" borderId="0" xfId="84" applyFill="1" applyAlignment="1">
      <alignment vertical="center" wrapText="1"/>
      <protection/>
    </xf>
    <xf numFmtId="0" fontId="0" fillId="24" borderId="0" xfId="84" applyFont="1" applyFill="1" applyAlignment="1">
      <alignment vertical="center" wrapText="1"/>
      <protection/>
    </xf>
    <xf numFmtId="0" fontId="0" fillId="0" borderId="0" xfId="84" applyFont="1" applyFill="1" applyAlignment="1">
      <alignment vertical="center" wrapText="1"/>
      <protection/>
    </xf>
    <xf numFmtId="0" fontId="3" fillId="0" borderId="15" xfId="84" applyFont="1" applyBorder="1" applyAlignment="1">
      <alignment horizontal="left" vertical="center"/>
      <protection/>
    </xf>
    <xf numFmtId="0" fontId="3" fillId="0" borderId="0" xfId="84" applyFont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24" borderId="0" xfId="84" applyFont="1" applyFill="1" applyBorder="1" applyAlignment="1">
      <alignment vertical="center" shrinkToFit="1"/>
      <protection/>
    </xf>
    <xf numFmtId="0" fontId="3" fillId="24" borderId="0" xfId="84" applyFont="1" applyFill="1" applyBorder="1" applyAlignment="1">
      <alignment horizontal="center" vertical="center" shrinkToFit="1"/>
      <protection/>
    </xf>
    <xf numFmtId="0" fontId="3" fillId="0" borderId="0" xfId="0" applyFont="1" applyFill="1" applyAlignment="1">
      <alignment vertical="center"/>
    </xf>
    <xf numFmtId="0" fontId="3" fillId="0" borderId="0" xfId="82" applyFont="1" applyBorder="1" applyAlignment="1">
      <alignment vertical="center" wrapText="1"/>
      <protection/>
    </xf>
    <xf numFmtId="0" fontId="17" fillId="24" borderId="0" xfId="84" applyFont="1" applyFill="1" applyAlignment="1">
      <alignment vertical="center"/>
      <protection/>
    </xf>
    <xf numFmtId="0" fontId="17" fillId="24" borderId="0" xfId="84" applyFont="1" applyFill="1" applyAlignment="1">
      <alignment vertical="center" wrapText="1"/>
      <protection/>
    </xf>
    <xf numFmtId="0" fontId="3" fillId="0" borderId="0" xfId="91" applyFont="1" applyAlignment="1">
      <alignment vertical="center"/>
      <protection/>
    </xf>
    <xf numFmtId="0" fontId="4" fillId="24" borderId="0" xfId="91" applyFont="1" applyFill="1" applyBorder="1" applyAlignment="1">
      <alignment vertical="center" wrapText="1"/>
      <protection/>
    </xf>
    <xf numFmtId="0" fontId="3" fillId="0" borderId="0" xfId="84" applyFont="1" applyAlignment="1">
      <alignment horizontal="center" vertical="center"/>
      <protection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 horizontal="center" wrapText="1"/>
    </xf>
    <xf numFmtId="0" fontId="10" fillId="0" borderId="0" xfId="82" applyFont="1" applyAlignment="1">
      <alignment vertical="center"/>
      <protection/>
    </xf>
    <xf numFmtId="0" fontId="9" fillId="0" borderId="15" xfId="82" applyFont="1" applyBorder="1" applyAlignment="1">
      <alignment vertical="center"/>
      <protection/>
    </xf>
    <xf numFmtId="0" fontId="9" fillId="0" borderId="0" xfId="82" applyFont="1" applyBorder="1" applyAlignment="1">
      <alignment vertical="center"/>
      <protection/>
    </xf>
    <xf numFmtId="0" fontId="4" fillId="0" borderId="10" xfId="82" applyFont="1" applyBorder="1" applyAlignment="1">
      <alignment horizontal="center" vertical="center"/>
      <protection/>
    </xf>
    <xf numFmtId="0" fontId="4" fillId="0" borderId="10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0" fillId="0" borderId="10" xfId="82" applyFont="1" applyBorder="1" applyAlignment="1">
      <alignment horizontal="center" vertical="center"/>
      <protection/>
    </xf>
    <xf numFmtId="0" fontId="11" fillId="0" borderId="10" xfId="82" applyFont="1" applyBorder="1" applyAlignment="1">
      <alignment horizontal="center" vertical="center"/>
      <protection/>
    </xf>
    <xf numFmtId="0" fontId="4" fillId="20" borderId="10" xfId="82" applyFont="1" applyFill="1" applyBorder="1" applyAlignment="1">
      <alignment horizontal="center" vertical="center"/>
      <protection/>
    </xf>
    <xf numFmtId="3" fontId="4" fillId="20" borderId="10" xfId="82" applyNumberFormat="1" applyFont="1" applyFill="1" applyBorder="1" applyAlignment="1">
      <alignment horizontal="center" vertical="center"/>
      <protection/>
    </xf>
    <xf numFmtId="0" fontId="3" fillId="20" borderId="10" xfId="82" applyFont="1" applyFill="1" applyBorder="1" applyAlignment="1">
      <alignment horizontal="center" vertical="center"/>
      <protection/>
    </xf>
    <xf numFmtId="0" fontId="4" fillId="24" borderId="0" xfId="84" applyFont="1" applyFill="1" applyBorder="1" applyAlignment="1">
      <alignment/>
      <protection/>
    </xf>
    <xf numFmtId="1" fontId="4" fillId="20" borderId="10" xfId="0" applyNumberFormat="1" applyFont="1" applyFill="1" applyBorder="1" applyAlignment="1">
      <alignment horizontal="center" vertical="center" wrapText="1"/>
    </xf>
    <xf numFmtId="0" fontId="4" fillId="24" borderId="15" xfId="84" applyFont="1" applyFill="1" applyBorder="1" applyAlignment="1">
      <alignment vertical="center" wrapText="1"/>
      <protection/>
    </xf>
    <xf numFmtId="0" fontId="3" fillId="24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0" xfId="83" applyFont="1" applyFill="1" applyAlignment="1">
      <alignment vertical="center" wrapText="1"/>
      <protection/>
    </xf>
    <xf numFmtId="0" fontId="3" fillId="0" borderId="0" xfId="83" applyFont="1">
      <alignment/>
      <protection/>
    </xf>
    <xf numFmtId="0" fontId="3" fillId="24" borderId="15" xfId="83" applyFont="1" applyFill="1" applyBorder="1" applyAlignment="1">
      <alignment vertical="center" wrapText="1"/>
      <protection/>
    </xf>
    <xf numFmtId="0" fontId="3" fillId="24" borderId="0" xfId="83" applyFont="1" applyFill="1" applyBorder="1" applyAlignment="1">
      <alignment vertical="center" wrapText="1"/>
      <protection/>
    </xf>
    <xf numFmtId="0" fontId="59" fillId="0" borderId="0" xfId="85" applyFont="1">
      <alignment/>
      <protection/>
    </xf>
    <xf numFmtId="0" fontId="3" fillId="24" borderId="0" xfId="83" applyFont="1" applyFill="1" applyAlignment="1">
      <alignment horizontal="center" vertical="center" wrapText="1"/>
      <protection/>
    </xf>
    <xf numFmtId="0" fontId="3" fillId="0" borderId="0" xfId="83" applyFont="1" applyFill="1" applyAlignment="1">
      <alignment vertical="center" wrapText="1"/>
      <protection/>
    </xf>
    <xf numFmtId="0" fontId="4" fillId="24" borderId="0" xfId="83" applyFont="1" applyFill="1" applyAlignment="1">
      <alignment horizontal="center" vertical="center" wrapText="1"/>
      <protection/>
    </xf>
    <xf numFmtId="0" fontId="4" fillId="24" borderId="0" xfId="83" applyFont="1" applyFill="1" applyAlignment="1">
      <alignment vertical="center" wrapText="1"/>
      <protection/>
    </xf>
    <xf numFmtId="14" fontId="3" fillId="24" borderId="0" xfId="83" applyNumberFormat="1" applyFont="1" applyFill="1" applyAlignment="1">
      <alignment vertical="center" wrapText="1"/>
      <protection/>
    </xf>
    <xf numFmtId="0" fontId="6" fillId="0" borderId="0" xfId="83" applyFont="1" applyFill="1" applyBorder="1" applyAlignment="1">
      <alignment vertical="center"/>
      <protection/>
    </xf>
    <xf numFmtId="0" fontId="3" fillId="0" borderId="0" xfId="83" applyFont="1" applyFill="1" applyBorder="1" applyAlignment="1">
      <alignment vertical="center" wrapText="1"/>
      <protection/>
    </xf>
    <xf numFmtId="0" fontId="4" fillId="0" borderId="17" xfId="83" applyFont="1" applyFill="1" applyBorder="1" applyAlignment="1">
      <alignment horizontal="center" vertical="center" wrapText="1"/>
      <protection/>
    </xf>
    <xf numFmtId="0" fontId="4" fillId="24" borderId="18" xfId="83" applyFont="1" applyFill="1" applyBorder="1" applyAlignment="1">
      <alignment horizontal="center" vertical="center" wrapText="1"/>
      <protection/>
    </xf>
    <xf numFmtId="0" fontId="4" fillId="0" borderId="19" xfId="83" applyFont="1" applyFill="1" applyBorder="1" applyAlignment="1">
      <alignment horizontal="center" vertical="center" wrapText="1"/>
      <protection/>
    </xf>
    <xf numFmtId="0" fontId="3" fillId="24" borderId="19" xfId="83" applyFont="1" applyFill="1" applyBorder="1" applyAlignment="1">
      <alignment horizontal="center" vertical="center" wrapText="1"/>
      <protection/>
    </xf>
    <xf numFmtId="0" fontId="3" fillId="24" borderId="17" xfId="83" applyFont="1" applyFill="1" applyBorder="1" applyAlignment="1">
      <alignment horizontal="center" vertical="center" wrapText="1"/>
      <protection/>
    </xf>
    <xf numFmtId="0" fontId="3" fillId="24" borderId="20" xfId="83" applyFont="1" applyFill="1" applyBorder="1" applyAlignment="1">
      <alignment horizontal="center" vertical="center" wrapText="1"/>
      <protection/>
    </xf>
    <xf numFmtId="0" fontId="3" fillId="24" borderId="18" xfId="83" applyFont="1" applyFill="1" applyBorder="1" applyAlignment="1">
      <alignment horizontal="center" vertical="center" wrapText="1"/>
      <protection/>
    </xf>
    <xf numFmtId="0" fontId="4" fillId="0" borderId="21" xfId="83" applyFont="1" applyFill="1" applyBorder="1" applyAlignment="1">
      <alignment horizontal="center" vertical="center" wrapText="1"/>
      <protection/>
    </xf>
    <xf numFmtId="0" fontId="4" fillId="0" borderId="10" xfId="83" applyFont="1" applyFill="1" applyBorder="1" applyAlignment="1">
      <alignment horizontal="left" vertical="center"/>
      <protection/>
    </xf>
    <xf numFmtId="0" fontId="4" fillId="0" borderId="22" xfId="83" applyFont="1" applyFill="1" applyBorder="1" applyAlignment="1">
      <alignment horizontal="center" vertical="center" wrapText="1"/>
      <protection/>
    </xf>
    <xf numFmtId="0" fontId="3" fillId="24" borderId="22" xfId="83" applyFont="1" applyFill="1" applyBorder="1" applyAlignment="1">
      <alignment horizontal="center" vertical="center" wrapText="1"/>
      <protection/>
    </xf>
    <xf numFmtId="0" fontId="3" fillId="24" borderId="21" xfId="83" applyFont="1" applyFill="1" applyBorder="1" applyAlignment="1">
      <alignment horizontal="center" vertical="center" wrapText="1"/>
      <protection/>
    </xf>
    <xf numFmtId="0" fontId="3" fillId="24" borderId="11" xfId="83" applyFont="1" applyFill="1" applyBorder="1" applyAlignment="1">
      <alignment horizontal="center" vertical="center" wrapText="1"/>
      <protection/>
    </xf>
    <xf numFmtId="0" fontId="3" fillId="24" borderId="10" xfId="83" applyFont="1" applyFill="1" applyBorder="1" applyAlignment="1">
      <alignment horizontal="center" vertical="center" wrapText="1"/>
      <protection/>
    </xf>
    <xf numFmtId="0" fontId="3" fillId="4" borderId="21" xfId="83" applyFont="1" applyFill="1" applyBorder="1" applyAlignment="1">
      <alignment horizontal="center" vertical="center" wrapText="1"/>
      <protection/>
    </xf>
    <xf numFmtId="0" fontId="3" fillId="4" borderId="10" xfId="83" applyFont="1" applyFill="1" applyBorder="1" applyAlignment="1">
      <alignment horizontal="left" vertical="center"/>
      <protection/>
    </xf>
    <xf numFmtId="0" fontId="4" fillId="4" borderId="22" xfId="83" applyFont="1" applyFill="1" applyBorder="1" applyAlignment="1">
      <alignment horizontal="center" vertical="center" wrapText="1"/>
      <protection/>
    </xf>
    <xf numFmtId="0" fontId="4" fillId="4" borderId="21" xfId="83" applyFont="1" applyFill="1" applyBorder="1" applyAlignment="1">
      <alignment horizontal="center" vertical="center" wrapText="1"/>
      <protection/>
    </xf>
    <xf numFmtId="0" fontId="4" fillId="4" borderId="11" xfId="83" applyFont="1" applyFill="1" applyBorder="1" applyAlignment="1">
      <alignment horizontal="center" vertical="center" wrapText="1"/>
      <protection/>
    </xf>
    <xf numFmtId="0" fontId="4" fillId="4" borderId="10" xfId="83" applyFont="1" applyFill="1" applyBorder="1" applyAlignment="1">
      <alignment horizontal="center" vertical="center" wrapText="1"/>
      <protection/>
    </xf>
    <xf numFmtId="0" fontId="3" fillId="0" borderId="22" xfId="83" applyFont="1" applyFill="1" applyBorder="1" applyAlignment="1">
      <alignment horizontal="center" vertical="center" wrapText="1"/>
      <protection/>
    </xf>
    <xf numFmtId="0" fontId="3" fillId="0" borderId="10" xfId="83" applyFont="1" applyFill="1" applyBorder="1" applyAlignment="1">
      <alignment horizontal="left" vertical="center" indent="1"/>
      <protection/>
    </xf>
    <xf numFmtId="0" fontId="4" fillId="4" borderId="23" xfId="83" applyFont="1" applyFill="1" applyBorder="1" applyAlignment="1">
      <alignment horizontal="center" vertical="center" wrapText="1"/>
      <protection/>
    </xf>
    <xf numFmtId="0" fontId="3" fillId="22" borderId="22" xfId="83" applyFont="1" applyFill="1" applyBorder="1" applyAlignment="1">
      <alignment horizontal="center" vertical="center" wrapText="1"/>
      <protection/>
    </xf>
    <xf numFmtId="0" fontId="3" fillId="0" borderId="21" xfId="83" applyFont="1" applyFill="1" applyBorder="1" applyAlignment="1">
      <alignment horizontal="center" vertical="center" wrapText="1"/>
      <protection/>
    </xf>
    <xf numFmtId="0" fontId="3" fillId="0" borderId="11" xfId="83" applyFont="1" applyFill="1" applyBorder="1" applyAlignment="1">
      <alignment horizontal="center" vertical="center" wrapText="1"/>
      <protection/>
    </xf>
    <xf numFmtId="0" fontId="3" fillId="0" borderId="10" xfId="83" applyFont="1" applyFill="1" applyBorder="1" applyAlignment="1">
      <alignment horizontal="center" vertical="center" wrapText="1"/>
      <protection/>
    </xf>
    <xf numFmtId="0" fontId="4" fillId="0" borderId="10" xfId="83" applyFont="1" applyFill="1" applyBorder="1" applyAlignment="1">
      <alignment horizontal="center" vertical="center" wrapText="1"/>
      <protection/>
    </xf>
    <xf numFmtId="0" fontId="3" fillId="0" borderId="10" xfId="83" applyFont="1" applyFill="1" applyBorder="1" applyAlignment="1">
      <alignment horizontal="left" vertical="center" wrapText="1" indent="1"/>
      <protection/>
    </xf>
    <xf numFmtId="0" fontId="3" fillId="22" borderId="21" xfId="83" applyFont="1" applyFill="1" applyBorder="1" applyAlignment="1">
      <alignment horizontal="center" vertical="center" wrapText="1"/>
      <protection/>
    </xf>
    <xf numFmtId="0" fontId="3" fillId="22" borderId="11" xfId="83" applyFont="1" applyFill="1" applyBorder="1" applyAlignment="1">
      <alignment horizontal="center" vertical="center" wrapText="1"/>
      <protection/>
    </xf>
    <xf numFmtId="0" fontId="3" fillId="22" borderId="10" xfId="83" applyFont="1" applyFill="1" applyBorder="1" applyAlignment="1">
      <alignment horizontal="center" vertical="center" wrapText="1"/>
      <protection/>
    </xf>
    <xf numFmtId="0" fontId="3" fillId="0" borderId="24" xfId="83" applyFont="1" applyFill="1" applyBorder="1" applyAlignment="1">
      <alignment horizontal="center" vertical="center" wrapText="1"/>
      <protection/>
    </xf>
    <xf numFmtId="0" fontId="3" fillId="0" borderId="25" xfId="83" applyFont="1" applyFill="1" applyBorder="1" applyAlignment="1">
      <alignment horizontal="left" vertical="center" indent="1"/>
      <protection/>
    </xf>
    <xf numFmtId="0" fontId="4" fillId="4" borderId="26" xfId="83" applyFont="1" applyFill="1" applyBorder="1" applyAlignment="1">
      <alignment horizontal="center" vertical="center" wrapText="1"/>
      <protection/>
    </xf>
    <xf numFmtId="0" fontId="3" fillId="0" borderId="27" xfId="83" applyFont="1" applyFill="1" applyBorder="1" applyAlignment="1">
      <alignment horizontal="center" vertical="center" wrapText="1"/>
      <protection/>
    </xf>
    <xf numFmtId="0" fontId="3" fillId="0" borderId="28" xfId="83" applyFont="1" applyFill="1" applyBorder="1" applyAlignment="1">
      <alignment horizontal="center" vertical="center" wrapText="1"/>
      <protection/>
    </xf>
    <xf numFmtId="0" fontId="3" fillId="0" borderId="25" xfId="83" applyFont="1" applyFill="1" applyBorder="1" applyAlignment="1">
      <alignment horizontal="center" vertical="center" wrapText="1"/>
      <protection/>
    </xf>
    <xf numFmtId="0" fontId="3" fillId="0" borderId="29" xfId="83" applyFont="1" applyFill="1" applyBorder="1" applyAlignment="1">
      <alignment horizontal="center" vertical="center" wrapText="1"/>
      <protection/>
    </xf>
    <xf numFmtId="0" fontId="3" fillId="22" borderId="24" xfId="83" applyFont="1" applyFill="1" applyBorder="1" applyAlignment="1">
      <alignment horizontal="center" vertical="center" wrapText="1"/>
      <protection/>
    </xf>
    <xf numFmtId="0" fontId="3" fillId="22" borderId="25" xfId="83" applyFont="1" applyFill="1" applyBorder="1" applyAlignment="1">
      <alignment horizontal="center" vertical="center" wrapText="1"/>
      <protection/>
    </xf>
    <xf numFmtId="0" fontId="4" fillId="24" borderId="0" xfId="83" applyFont="1" applyFill="1" applyBorder="1" applyAlignment="1">
      <alignment horizontal="left" vertical="center" wrapText="1"/>
      <protection/>
    </xf>
    <xf numFmtId="0" fontId="3" fillId="24" borderId="0" xfId="83" applyFont="1" applyFill="1" applyBorder="1" applyAlignment="1">
      <alignment horizontal="left" vertical="center" wrapText="1"/>
      <protection/>
    </xf>
    <xf numFmtId="0" fontId="3" fillId="24" borderId="0" xfId="83" applyFont="1" applyFill="1" applyBorder="1" applyAlignment="1">
      <alignment vertical="center"/>
      <protection/>
    </xf>
    <xf numFmtId="0" fontId="59" fillId="0" borderId="0" xfId="85" applyFont="1" applyBorder="1" applyAlignment="1">
      <alignment/>
      <protection/>
    </xf>
    <xf numFmtId="0" fontId="3" fillId="0" borderId="0" xfId="83" applyFont="1" applyAlignment="1">
      <alignment horizontal="center" vertical="center" wrapText="1"/>
      <protection/>
    </xf>
    <xf numFmtId="0" fontId="3" fillId="24" borderId="0" xfId="83" applyFont="1" applyFill="1" applyBorder="1" applyAlignment="1">
      <alignment horizontal="center" vertical="center" wrapText="1"/>
      <protection/>
    </xf>
    <xf numFmtId="0" fontId="3" fillId="24" borderId="0" xfId="83" applyFont="1" applyFill="1" applyBorder="1" applyAlignment="1">
      <alignment horizontal="center" vertical="center"/>
      <protection/>
    </xf>
    <xf numFmtId="0" fontId="3" fillId="24" borderId="0" xfId="83" applyFont="1" applyFill="1" applyAlignment="1">
      <alignment vertical="center"/>
      <protection/>
    </xf>
    <xf numFmtId="0" fontId="59" fillId="0" borderId="0" xfId="85" applyFont="1" applyBorder="1">
      <alignment/>
      <protection/>
    </xf>
    <xf numFmtId="0" fontId="59" fillId="0" borderId="0" xfId="85" applyFont="1" applyAlignment="1">
      <alignment/>
      <protection/>
    </xf>
    <xf numFmtId="0" fontId="4" fillId="0" borderId="0" xfId="0" applyFont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indent="2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indent="2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5" fillId="0" borderId="0" xfId="83" applyFont="1" applyAlignment="1">
      <alignment/>
      <protection/>
    </xf>
    <xf numFmtId="0" fontId="6" fillId="24" borderId="0" xfId="84" applyFont="1" applyFill="1" applyBorder="1" applyAlignment="1">
      <alignment/>
      <protection/>
    </xf>
    <xf numFmtId="0" fontId="24" fillId="0" borderId="10" xfId="83" applyFont="1" applyBorder="1" applyAlignment="1">
      <alignment horizontal="center" vertical="center" wrapText="1"/>
      <protection/>
    </xf>
    <xf numFmtId="0" fontId="5" fillId="0" borderId="10" xfId="83" applyFont="1" applyBorder="1" applyAlignment="1">
      <alignment horizontal="center" vertical="center" wrapText="1"/>
      <protection/>
    </xf>
    <xf numFmtId="0" fontId="7" fillId="0" borderId="10" xfId="83" applyFont="1" applyBorder="1" applyAlignment="1">
      <alignment horizontal="center" vertical="center" wrapText="1"/>
      <protection/>
    </xf>
    <xf numFmtId="0" fontId="23" fillId="0" borderId="10" xfId="83" applyFont="1" applyBorder="1" applyAlignment="1">
      <alignment horizontal="center" vertical="center" wrapText="1"/>
      <protection/>
    </xf>
    <xf numFmtId="0" fontId="4" fillId="24" borderId="3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24" borderId="31" xfId="0" applyFont="1" applyFill="1" applyBorder="1" applyAlignment="1">
      <alignment horizontal="left" vertical="center"/>
    </xf>
    <xf numFmtId="0" fontId="8" fillId="24" borderId="3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4" fillId="24" borderId="16" xfId="0" applyFont="1" applyFill="1" applyBorder="1" applyAlignment="1">
      <alignment horizontal="left" vertical="center"/>
    </xf>
    <xf numFmtId="0" fontId="8" fillId="24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3" fillId="24" borderId="32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4" fillId="24" borderId="13" xfId="0" applyFont="1" applyFill="1" applyBorder="1" applyAlignment="1">
      <alignment horizontal="left" vertical="center"/>
    </xf>
    <xf numFmtId="0" fontId="8" fillId="24" borderId="11" xfId="0" applyFont="1" applyFill="1" applyBorder="1" applyAlignment="1">
      <alignment horizontal="left" vertical="center"/>
    </xf>
    <xf numFmtId="0" fontId="15" fillId="24" borderId="16" xfId="0" applyFont="1" applyFill="1" applyBorder="1" applyAlignment="1">
      <alignment horizontal="left" vertical="center"/>
    </xf>
    <xf numFmtId="0" fontId="25" fillId="24" borderId="16" xfId="0" applyFont="1" applyFill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8" fillId="24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" fontId="3" fillId="24" borderId="10" xfId="0" applyNumberFormat="1" applyFont="1" applyFill="1" applyBorder="1" applyAlignment="1">
      <alignment horizontal="center" vertical="center" wrapText="1"/>
    </xf>
    <xf numFmtId="16" fontId="3" fillId="24" borderId="10" xfId="0" applyNumberFormat="1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42" fillId="20" borderId="10" xfId="82" applyFont="1" applyFill="1" applyBorder="1" applyAlignment="1">
      <alignment horizontal="center" vertical="center"/>
      <protection/>
    </xf>
    <xf numFmtId="0" fontId="42" fillId="0" borderId="10" xfId="0" applyFont="1" applyBorder="1" applyAlignment="1">
      <alignment vertical="center" wrapText="1"/>
    </xf>
    <xf numFmtId="0" fontId="0" fillId="24" borderId="0" xfId="0" applyFont="1" applyFill="1" applyAlignment="1">
      <alignment wrapText="1"/>
    </xf>
    <xf numFmtId="0" fontId="11" fillId="24" borderId="0" xfId="0" applyFont="1" applyFill="1" applyAlignment="1">
      <alignment wrapText="1"/>
    </xf>
    <xf numFmtId="0" fontId="62" fillId="24" borderId="0" xfId="83" applyFont="1" applyFill="1" applyAlignment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vertical="center"/>
    </xf>
    <xf numFmtId="0" fontId="3" fillId="24" borderId="0" xfId="0" applyFont="1" applyFill="1" applyBorder="1" applyAlignment="1" quotePrefix="1">
      <alignment horizontal="left" vertical="center" wrapText="1"/>
    </xf>
    <xf numFmtId="16" fontId="3" fillId="24" borderId="0" xfId="0" applyNumberFormat="1" applyFont="1" applyFill="1" applyBorder="1" applyAlignment="1" quotePrefix="1">
      <alignment horizontal="left" vertical="center" wrapText="1"/>
    </xf>
    <xf numFmtId="16" fontId="3" fillId="24" borderId="0" xfId="0" applyNumberFormat="1" applyFont="1" applyFill="1" applyBorder="1" applyAlignment="1">
      <alignment horizontal="left" vertical="center" wrapText="1"/>
    </xf>
    <xf numFmtId="0" fontId="0" fillId="0" borderId="0" xfId="82" applyFont="1" applyBorder="1" applyAlignment="1">
      <alignment horizontal="center" vertical="center"/>
      <protection/>
    </xf>
    <xf numFmtId="0" fontId="0" fillId="0" borderId="0" xfId="82" applyFont="1" applyFill="1" applyBorder="1" applyAlignment="1">
      <alignment vertical="center"/>
      <protection/>
    </xf>
    <xf numFmtId="0" fontId="0" fillId="0" borderId="0" xfId="82" applyFont="1" applyFill="1" applyAlignment="1">
      <alignment vertical="center"/>
      <protection/>
    </xf>
    <xf numFmtId="0" fontId="5" fillId="0" borderId="0" xfId="83" applyFont="1" applyBorder="1" applyAlignment="1">
      <alignment horizontal="center" vertical="center" wrapText="1"/>
      <protection/>
    </xf>
    <xf numFmtId="0" fontId="7" fillId="0" borderId="0" xfId="83" applyFont="1" applyBorder="1" applyAlignment="1">
      <alignment horizontal="center" vertical="center" wrapText="1"/>
      <protection/>
    </xf>
    <xf numFmtId="0" fontId="23" fillId="0" borderId="0" xfId="83" applyFont="1" applyBorder="1" applyAlignment="1">
      <alignment horizontal="center" vertical="center" wrapText="1"/>
      <protection/>
    </xf>
    <xf numFmtId="0" fontId="24" fillId="0" borderId="0" xfId="83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2" fillId="20" borderId="10" xfId="0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/>
    </xf>
    <xf numFmtId="2" fontId="0" fillId="0" borderId="0" xfId="82" applyNumberFormat="1" applyFont="1" applyAlignment="1">
      <alignment vertical="center"/>
      <protection/>
    </xf>
    <xf numFmtId="0" fontId="64" fillId="0" borderId="0" xfId="0" applyFont="1" applyAlignment="1">
      <alignment/>
    </xf>
    <xf numFmtId="0" fontId="0" fillId="0" borderId="12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 quotePrefix="1">
      <alignment horizontal="left" vertical="center" wrapText="1"/>
    </xf>
    <xf numFmtId="16" fontId="3" fillId="0" borderId="0" xfId="0" applyNumberFormat="1" applyFont="1" applyFill="1" applyBorder="1" applyAlignment="1">
      <alignment horizontal="left" vertical="center" wrapText="1"/>
    </xf>
    <xf numFmtId="0" fontId="3" fillId="0" borderId="10" xfId="82" applyFont="1" applyFill="1" applyBorder="1" applyAlignment="1">
      <alignment horizontal="center" vertical="center"/>
      <protection/>
    </xf>
    <xf numFmtId="1" fontId="3" fillId="0" borderId="10" xfId="82" applyNumberFormat="1" applyFont="1" applyFill="1" applyBorder="1" applyAlignment="1">
      <alignment horizontal="center" vertical="center"/>
      <protection/>
    </xf>
    <xf numFmtId="0" fontId="25" fillId="0" borderId="10" xfId="82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16" fontId="3" fillId="24" borderId="16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0" fontId="3" fillId="24" borderId="12" xfId="0" applyFont="1" applyFill="1" applyBorder="1" applyAlignment="1" quotePrefix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65" fillId="24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2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24" borderId="10" xfId="0" applyFont="1" applyFill="1" applyBorder="1" applyAlignment="1">
      <alignment horizontal="left" vertical="center" indent="2"/>
    </xf>
    <xf numFmtId="0" fontId="3" fillId="24" borderId="0" xfId="0" applyFont="1" applyFill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0" fontId="3" fillId="0" borderId="15" xfId="82" applyFont="1" applyBorder="1" applyAlignment="1">
      <alignment vertical="center"/>
      <protection/>
    </xf>
    <xf numFmtId="0" fontId="3" fillId="0" borderId="0" xfId="82" applyFont="1" applyBorder="1" applyAlignment="1">
      <alignment vertical="center"/>
      <protection/>
    </xf>
    <xf numFmtId="0" fontId="25" fillId="0" borderId="0" xfId="84" applyFont="1" applyFill="1" applyAlignment="1">
      <alignment vertical="center"/>
      <protection/>
    </xf>
    <xf numFmtId="0" fontId="25" fillId="0" borderId="0" xfId="84" applyFont="1" applyFill="1" applyAlignment="1">
      <alignment horizontal="left" vertical="center"/>
      <protection/>
    </xf>
    <xf numFmtId="0" fontId="25" fillId="25" borderId="25" xfId="83" applyFont="1" applyFill="1" applyBorder="1" applyAlignment="1">
      <alignment horizontal="center" vertical="center" wrapText="1"/>
      <protection/>
    </xf>
    <xf numFmtId="0" fontId="65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60" fillId="0" borderId="15" xfId="0" applyFont="1" applyFill="1" applyBorder="1" applyAlignment="1">
      <alignment horizontal="right" vertical="center" wrapText="1"/>
    </xf>
    <xf numFmtId="0" fontId="3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wrapText="1"/>
    </xf>
    <xf numFmtId="0" fontId="0" fillId="24" borderId="0" xfId="0" applyFont="1" applyFill="1" applyAlignment="1">
      <alignment wrapText="1"/>
    </xf>
    <xf numFmtId="0" fontId="0" fillId="24" borderId="0" xfId="0" applyFont="1" applyFill="1" applyAlignment="1">
      <alignment wrapText="1"/>
    </xf>
    <xf numFmtId="0" fontId="3" fillId="0" borderId="34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4" fillId="24" borderId="0" xfId="0" applyFont="1" applyFill="1" applyAlignment="1">
      <alignment horizontal="center" wrapText="1"/>
    </xf>
    <xf numFmtId="0" fontId="11" fillId="24" borderId="0" xfId="0" applyFont="1" applyFill="1" applyAlignment="1">
      <alignment horizontal="center" wrapText="1"/>
    </xf>
    <xf numFmtId="0" fontId="11" fillId="24" borderId="0" xfId="0" applyFont="1" applyFill="1" applyAlignment="1">
      <alignment wrapText="1"/>
    </xf>
    <xf numFmtId="0" fontId="4" fillId="24" borderId="0" xfId="0" applyFont="1" applyFill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9" fillId="0" borderId="15" xfId="82" applyFont="1" applyBorder="1" applyAlignment="1">
      <alignment horizontal="center" vertical="center"/>
      <protection/>
    </xf>
    <xf numFmtId="0" fontId="0" fillId="0" borderId="15" xfId="82" applyFont="1" applyBorder="1" applyAlignment="1">
      <alignment vertical="center"/>
      <protection/>
    </xf>
    <xf numFmtId="0" fontId="3" fillId="0" borderId="0" xfId="82" applyFont="1" applyAlignment="1">
      <alignment horizontal="center" vertical="center" wrapText="1"/>
      <protection/>
    </xf>
    <xf numFmtId="0" fontId="10" fillId="0" borderId="0" xfId="82" applyFont="1" applyAlignment="1">
      <alignment horizontal="center" vertical="center"/>
      <protection/>
    </xf>
    <xf numFmtId="0" fontId="9" fillId="0" borderId="15" xfId="82" applyFont="1" applyBorder="1" applyAlignment="1">
      <alignment horizontal="center" vertical="center"/>
      <protection/>
    </xf>
    <xf numFmtId="0" fontId="61" fillId="0" borderId="15" xfId="82" applyFont="1" applyBorder="1" applyAlignment="1">
      <alignment horizontal="right" vertical="center"/>
      <protection/>
    </xf>
    <xf numFmtId="0" fontId="10" fillId="0" borderId="0" xfId="82" applyFont="1" applyAlignment="1">
      <alignment horizontal="justify" vertical="center"/>
      <protection/>
    </xf>
    <xf numFmtId="0" fontId="9" fillId="0" borderId="0" xfId="82" applyFont="1" applyAlignment="1">
      <alignment horizontal="center" vertical="center"/>
      <protection/>
    </xf>
    <xf numFmtId="0" fontId="11" fillId="0" borderId="0" xfId="82" applyFont="1" applyAlignment="1">
      <alignment vertical="center"/>
      <protection/>
    </xf>
    <xf numFmtId="0" fontId="3" fillId="0" borderId="10" xfId="82" applyFont="1" applyBorder="1" applyAlignment="1">
      <alignment horizontal="left" vertical="center" wrapText="1"/>
      <protection/>
    </xf>
    <xf numFmtId="0" fontId="3" fillId="0" borderId="10" xfId="82" applyFont="1" applyBorder="1" applyAlignment="1">
      <alignment vertical="center" wrapText="1"/>
      <protection/>
    </xf>
    <xf numFmtId="0" fontId="4" fillId="0" borderId="10" xfId="82" applyFont="1" applyBorder="1" applyAlignment="1">
      <alignment horizontal="center" vertical="center" wrapText="1"/>
      <protection/>
    </xf>
    <xf numFmtId="0" fontId="0" fillId="0" borderId="10" xfId="82" applyFont="1" applyBorder="1" applyAlignment="1">
      <alignment vertical="center" wrapText="1"/>
      <protection/>
    </xf>
    <xf numFmtId="0" fontId="4" fillId="0" borderId="10" xfId="82" applyFont="1" applyBorder="1" applyAlignment="1">
      <alignment vertical="center" wrapText="1"/>
      <protection/>
    </xf>
    <xf numFmtId="0" fontId="11" fillId="0" borderId="10" xfId="82" applyFont="1" applyBorder="1" applyAlignment="1">
      <alignment vertical="center"/>
      <protection/>
    </xf>
    <xf numFmtId="0" fontId="0" fillId="0" borderId="10" xfId="82" applyFont="1" applyBorder="1" applyAlignment="1">
      <alignment vertical="center"/>
      <protection/>
    </xf>
    <xf numFmtId="0" fontId="4" fillId="0" borderId="11" xfId="82" applyFont="1" applyBorder="1" applyAlignment="1">
      <alignment horizontal="left" vertical="center" wrapText="1"/>
      <protection/>
    </xf>
    <xf numFmtId="0" fontId="11" fillId="0" borderId="16" xfId="82" applyFont="1" applyBorder="1" applyAlignment="1">
      <alignment vertical="center" wrapText="1"/>
      <protection/>
    </xf>
    <xf numFmtId="0" fontId="11" fillId="0" borderId="12" xfId="82" applyFont="1" applyBorder="1" applyAlignment="1">
      <alignment vertical="center" wrapText="1"/>
      <protection/>
    </xf>
    <xf numFmtId="0" fontId="4" fillId="0" borderId="11" xfId="82" applyFont="1" applyBorder="1" applyAlignment="1">
      <alignment horizontal="left" vertical="center"/>
      <protection/>
    </xf>
    <xf numFmtId="0" fontId="11" fillId="0" borderId="16" xfId="82" applyFont="1" applyBorder="1" applyAlignment="1">
      <alignment vertical="center"/>
      <protection/>
    </xf>
    <xf numFmtId="0" fontId="11" fillId="0" borderId="12" xfId="82" applyFont="1" applyBorder="1" applyAlignment="1">
      <alignment vertical="center"/>
      <protection/>
    </xf>
    <xf numFmtId="0" fontId="3" fillId="0" borderId="11" xfId="82" applyFont="1" applyBorder="1" applyAlignment="1">
      <alignment horizontal="left" vertical="center"/>
      <protection/>
    </xf>
    <xf numFmtId="0" fontId="0" fillId="0" borderId="16" xfId="82" applyFont="1" applyBorder="1" applyAlignment="1">
      <alignment vertical="center"/>
      <protection/>
    </xf>
    <xf numFmtId="0" fontId="0" fillId="0" borderId="12" xfId="82" applyFont="1" applyBorder="1" applyAlignment="1">
      <alignment vertical="center"/>
      <protection/>
    </xf>
    <xf numFmtId="0" fontId="4" fillId="0" borderId="11" xfId="82" applyFont="1" applyBorder="1" applyAlignment="1">
      <alignment vertical="center"/>
      <protection/>
    </xf>
    <xf numFmtId="0" fontId="3" fillId="0" borderId="0" xfId="82" applyFont="1" applyBorder="1" applyAlignment="1">
      <alignment horizontal="center" vertical="center" wrapText="1"/>
      <protection/>
    </xf>
    <xf numFmtId="0" fontId="0" fillId="0" borderId="0" xfId="82" applyFont="1" applyAlignment="1">
      <alignment vertical="center"/>
      <protection/>
    </xf>
    <xf numFmtId="0" fontId="4" fillId="0" borderId="11" xfId="82" applyFont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15" xfId="82" applyFont="1" applyBorder="1" applyAlignment="1">
      <alignment horizontal="center" vertical="center"/>
      <protection/>
    </xf>
    <xf numFmtId="0" fontId="3" fillId="0" borderId="34" xfId="82" applyFont="1" applyBorder="1" applyAlignment="1">
      <alignment horizontal="center" vertical="center" wrapText="1"/>
      <protection/>
    </xf>
    <xf numFmtId="0" fontId="3" fillId="24" borderId="0" xfId="84" applyFont="1" applyFill="1" applyAlignment="1">
      <alignment horizontal="center" vertical="top" wrapText="1"/>
      <protection/>
    </xf>
    <xf numFmtId="0" fontId="3" fillId="24" borderId="0" xfId="84" applyFont="1" applyFill="1" applyBorder="1" applyAlignment="1">
      <alignment horizontal="center"/>
      <protection/>
    </xf>
    <xf numFmtId="0" fontId="4" fillId="24" borderId="0" xfId="78" applyFont="1" applyFill="1" applyAlignment="1" applyProtection="1">
      <alignment horizontal="center"/>
      <protection/>
    </xf>
    <xf numFmtId="0" fontId="4" fillId="24" borderId="0" xfId="84" applyFont="1" applyFill="1" applyAlignment="1">
      <alignment horizontal="center"/>
      <protection/>
    </xf>
    <xf numFmtId="0" fontId="3" fillId="24" borderId="0" xfId="84" applyFont="1" applyFill="1" applyAlignment="1">
      <alignment horizontal="center"/>
      <protection/>
    </xf>
    <xf numFmtId="0" fontId="62" fillId="24" borderId="0" xfId="83" applyFont="1" applyFill="1" applyAlignment="1">
      <alignment horizontal="center"/>
      <protection/>
    </xf>
    <xf numFmtId="0" fontId="4" fillId="24" borderId="15" xfId="84" applyFont="1" applyFill="1" applyBorder="1" applyAlignment="1">
      <alignment horizontal="center"/>
      <protection/>
    </xf>
    <xf numFmtId="0" fontId="3" fillId="24" borderId="0" xfId="84" applyFont="1" applyFill="1" applyAlignment="1">
      <alignment horizontal="center" vertical="top"/>
      <protection/>
    </xf>
    <xf numFmtId="0" fontId="3" fillId="24" borderId="0" xfId="0" applyFont="1" applyFill="1" applyAlignment="1">
      <alignment horizontal="left" vertical="top" wrapText="1"/>
    </xf>
    <xf numFmtId="0" fontId="3" fillId="24" borderId="0" xfId="0" applyFont="1" applyFill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4" fillId="24" borderId="0" xfId="84" applyFont="1" applyFill="1" applyAlignment="1">
      <alignment horizontal="center" vertical="center" wrapText="1"/>
      <protection/>
    </xf>
    <xf numFmtId="0" fontId="3" fillId="24" borderId="34" xfId="84" applyFont="1" applyFill="1" applyBorder="1" applyAlignment="1">
      <alignment horizontal="center" vertical="center" wrapText="1"/>
      <protection/>
    </xf>
    <xf numFmtId="0" fontId="3" fillId="0" borderId="34" xfId="84" applyFont="1" applyFill="1" applyBorder="1" applyAlignment="1">
      <alignment horizontal="center" vertical="center" wrapText="1"/>
      <protection/>
    </xf>
    <xf numFmtId="0" fontId="8" fillId="24" borderId="16" xfId="0" applyFont="1" applyFill="1" applyBorder="1" applyAlignment="1">
      <alignment horizontal="left" vertical="center" wrapText="1"/>
    </xf>
    <xf numFmtId="0" fontId="3" fillId="24" borderId="0" xfId="84" applyFont="1" applyFill="1" applyAlignment="1">
      <alignment vertical="center" wrapText="1"/>
      <protection/>
    </xf>
    <xf numFmtId="0" fontId="0" fillId="24" borderId="0" xfId="84" applyFill="1" applyAlignment="1">
      <alignment vertical="center" wrapText="1"/>
      <protection/>
    </xf>
    <xf numFmtId="0" fontId="6" fillId="0" borderId="15" xfId="0" applyFont="1" applyFill="1" applyBorder="1" applyAlignment="1">
      <alignment horizontal="righ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49" fontId="4" fillId="24" borderId="30" xfId="0" applyNumberFormat="1" applyFont="1" applyFill="1" applyBorder="1" applyAlignment="1">
      <alignment horizontal="center" vertical="center" wrapText="1"/>
    </xf>
    <xf numFmtId="49" fontId="4" fillId="24" borderId="3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3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left" vertical="center" wrapText="1"/>
    </xf>
    <xf numFmtId="0" fontId="3" fillId="24" borderId="0" xfId="84" applyFont="1" applyFill="1" applyBorder="1" applyAlignment="1">
      <alignment horizontal="center" vertical="center" shrinkToFi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4" fillId="24" borderId="15" xfId="84" applyFont="1" applyFill="1" applyBorder="1" applyAlignment="1">
      <alignment horizontal="center" vertical="center" wrapText="1"/>
      <protection/>
    </xf>
    <xf numFmtId="0" fontId="4" fillId="24" borderId="0" xfId="83" applyFont="1" applyFill="1" applyAlignment="1">
      <alignment horizontal="center" vertical="center" wrapText="1"/>
      <protection/>
    </xf>
    <xf numFmtId="0" fontId="3" fillId="24" borderId="15" xfId="83" applyFont="1" applyFill="1" applyBorder="1" applyAlignment="1">
      <alignment horizontal="center" vertical="center" wrapText="1"/>
      <protection/>
    </xf>
    <xf numFmtId="0" fontId="3" fillId="24" borderId="0" xfId="83" applyFont="1" applyFill="1" applyAlignment="1">
      <alignment horizontal="center" vertical="center" wrapText="1"/>
      <protection/>
    </xf>
    <xf numFmtId="0" fontId="3" fillId="0" borderId="0" xfId="83" applyFont="1" applyFill="1" applyAlignment="1">
      <alignment horizontal="center" vertical="center" wrapText="1"/>
      <protection/>
    </xf>
    <xf numFmtId="0" fontId="3" fillId="24" borderId="0" xfId="83" applyFont="1" applyFill="1" applyAlignment="1">
      <alignment vertical="center" wrapText="1"/>
      <protection/>
    </xf>
    <xf numFmtId="0" fontId="3" fillId="24" borderId="0" xfId="83" applyFont="1" applyFill="1" applyBorder="1" applyAlignment="1">
      <alignment horizontal="left" vertical="center" wrapText="1"/>
      <protection/>
    </xf>
    <xf numFmtId="0" fontId="3" fillId="0" borderId="0" xfId="83" applyFont="1" applyFill="1" applyBorder="1" applyAlignment="1">
      <alignment vertical="center" wrapText="1"/>
      <protection/>
    </xf>
    <xf numFmtId="0" fontId="3" fillId="24" borderId="34" xfId="83" applyFont="1" applyFill="1" applyBorder="1" applyAlignment="1">
      <alignment horizontal="center" vertical="center" wrapText="1"/>
      <protection/>
    </xf>
  </cellXfs>
  <cellStyles count="9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ipersaitas 2" xfId="78"/>
    <cellStyle name="Hyperlink" xfId="79"/>
    <cellStyle name="Input" xfId="80"/>
    <cellStyle name="Išvestis" xfId="81"/>
    <cellStyle name="Įprastas 2" xfId="82"/>
    <cellStyle name="Įprastas 2 2" xfId="83"/>
    <cellStyle name="Įprastas 3" xfId="84"/>
    <cellStyle name="Įprastas 4" xfId="85"/>
    <cellStyle name="Įspėjimo tekstas" xfId="86"/>
    <cellStyle name="Įvestis" xfId="87"/>
    <cellStyle name="Linked Cell" xfId="88"/>
    <cellStyle name="Neutral" xfId="89"/>
    <cellStyle name="Neutralus" xfId="90"/>
    <cellStyle name="Normal_17 VSAFAS_lyginamasis_4-19_priedai_2009-09-10" xfId="91"/>
    <cellStyle name="Note" xfId="92"/>
    <cellStyle name="Output" xfId="93"/>
    <cellStyle name="Paryškinimas 1" xfId="94"/>
    <cellStyle name="Paryškinimas 2" xfId="95"/>
    <cellStyle name="Paryškinimas 3" xfId="96"/>
    <cellStyle name="Paryškinimas 4" xfId="97"/>
    <cellStyle name="Paryškinimas 5" xfId="98"/>
    <cellStyle name="Paryškinimas 6" xfId="99"/>
    <cellStyle name="Pastaba" xfId="100"/>
    <cellStyle name="Pavadinimas" xfId="101"/>
    <cellStyle name="Percent" xfId="102"/>
    <cellStyle name="Skaičiavimas" xfId="103"/>
    <cellStyle name="Suma" xfId="104"/>
    <cellStyle name="Susietas langelis" xfId="105"/>
    <cellStyle name="Tikrinimo langelis" xfId="106"/>
    <cellStyle name="Title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showGridLines="0" zoomScaleSheetLayoutView="80" workbookViewId="0" topLeftCell="A68">
      <selection activeCell="G1" sqref="G1:I16384"/>
    </sheetView>
  </sheetViews>
  <sheetFormatPr defaultColWidth="9.140625" defaultRowHeight="12.75"/>
  <cols>
    <col min="1" max="1" width="7.57421875" style="1" customWidth="1"/>
    <col min="2" max="2" width="58.57421875" style="2" customWidth="1"/>
    <col min="3" max="3" width="8.57421875" style="3" customWidth="1"/>
    <col min="4" max="4" width="14.57421875" style="1" customWidth="1"/>
    <col min="5" max="5" width="16.140625" style="1" customWidth="1"/>
    <col min="6" max="6" width="4.421875" style="1" customWidth="1"/>
    <col min="7" max="7" width="9.140625" style="289" customWidth="1"/>
    <col min="8" max="8" width="10.00390625" style="289" bestFit="1" customWidth="1"/>
    <col min="9" max="11" width="9.140625" style="289" customWidth="1"/>
    <col min="12" max="16384" width="9.140625" style="1" customWidth="1"/>
  </cols>
  <sheetData>
    <row r="1" ht="12.75">
      <c r="D1" s="1" t="s">
        <v>290</v>
      </c>
    </row>
    <row r="2" ht="12.75">
      <c r="D2" s="1" t="s">
        <v>292</v>
      </c>
    </row>
    <row r="3" spans="1:11" s="88" customFormat="1" ht="12.75" customHeight="1">
      <c r="A3" s="350" t="s">
        <v>7</v>
      </c>
      <c r="B3" s="350"/>
      <c r="C3" s="350"/>
      <c r="D3" s="350"/>
      <c r="E3" s="350"/>
      <c r="F3" s="94"/>
      <c r="G3" s="111"/>
      <c r="H3" s="111"/>
      <c r="I3" s="111"/>
      <c r="J3" s="111"/>
      <c r="K3" s="111"/>
    </row>
    <row r="4" spans="1:11" s="88" customFormat="1" ht="12.75">
      <c r="A4" s="350"/>
      <c r="B4" s="350"/>
      <c r="C4" s="350"/>
      <c r="D4" s="350"/>
      <c r="E4" s="350"/>
      <c r="F4" s="94"/>
      <c r="G4" s="111"/>
      <c r="H4" s="111"/>
      <c r="I4" s="111"/>
      <c r="J4" s="111"/>
      <c r="K4" s="111"/>
    </row>
    <row r="5" spans="1:11" s="88" customFormat="1" ht="21.75" customHeight="1">
      <c r="A5" s="351"/>
      <c r="B5" s="351"/>
      <c r="C5" s="351"/>
      <c r="D5" s="351"/>
      <c r="E5" s="351"/>
      <c r="F5" s="274"/>
      <c r="G5" s="111"/>
      <c r="H5" s="111"/>
      <c r="I5" s="111"/>
      <c r="J5" s="111"/>
      <c r="K5" s="111"/>
    </row>
    <row r="6" spans="1:11" s="88" customFormat="1" ht="12.75" customHeight="1">
      <c r="A6" s="352" t="s">
        <v>8</v>
      </c>
      <c r="B6" s="352"/>
      <c r="C6" s="352"/>
      <c r="D6" s="352"/>
      <c r="E6" s="352"/>
      <c r="F6" s="275"/>
      <c r="G6" s="111"/>
      <c r="H6" s="111"/>
      <c r="I6" s="111"/>
      <c r="J6" s="111"/>
      <c r="K6" s="111"/>
    </row>
    <row r="7" spans="1:11" s="88" customFormat="1" ht="12.75" customHeight="1">
      <c r="A7" s="353" t="s">
        <v>74</v>
      </c>
      <c r="B7" s="353"/>
      <c r="C7" s="353"/>
      <c r="D7" s="353"/>
      <c r="E7" s="353"/>
      <c r="F7" s="353"/>
      <c r="G7" s="111"/>
      <c r="H7" s="111"/>
      <c r="I7" s="111"/>
      <c r="J7" s="111"/>
      <c r="K7" s="111"/>
    </row>
    <row r="8" spans="1:11" s="88" customFormat="1" ht="12.75" customHeight="1">
      <c r="A8" s="345" t="s">
        <v>11</v>
      </c>
      <c r="B8" s="345"/>
      <c r="C8" s="345"/>
      <c r="D8" s="345"/>
      <c r="E8" s="345"/>
      <c r="F8" s="273"/>
      <c r="G8" s="111"/>
      <c r="H8" s="111"/>
      <c r="I8" s="111"/>
      <c r="J8" s="111"/>
      <c r="K8" s="111"/>
    </row>
    <row r="9" spans="1:11" s="88" customFormat="1" ht="12.75">
      <c r="A9" s="119"/>
      <c r="B9" s="119"/>
      <c r="C9" s="119"/>
      <c r="D9" s="119"/>
      <c r="E9" s="119"/>
      <c r="F9" s="119"/>
      <c r="G9" s="111"/>
      <c r="H9" s="111"/>
      <c r="I9" s="111"/>
      <c r="J9" s="111"/>
      <c r="K9" s="111"/>
    </row>
    <row r="10" spans="1:3" ht="12.75">
      <c r="A10" s="346"/>
      <c r="B10" s="344"/>
      <c r="C10" s="344"/>
    </row>
    <row r="11" spans="1:11" s="11" customFormat="1" ht="12.75">
      <c r="A11" s="347" t="s">
        <v>262</v>
      </c>
      <c r="B11" s="348"/>
      <c r="C11" s="348"/>
      <c r="D11" s="349"/>
      <c r="E11" s="349"/>
      <c r="F11" s="271"/>
      <c r="G11" s="324"/>
      <c r="H11" s="324"/>
      <c r="I11" s="324"/>
      <c r="J11" s="324"/>
      <c r="K11" s="324"/>
    </row>
    <row r="12" spans="1:11" s="11" customFormat="1" ht="12.75">
      <c r="A12" s="347" t="s">
        <v>55</v>
      </c>
      <c r="B12" s="348"/>
      <c r="C12" s="348"/>
      <c r="D12" s="349"/>
      <c r="E12" s="349"/>
      <c r="F12" s="271"/>
      <c r="G12" s="324"/>
      <c r="H12" s="324"/>
      <c r="I12" s="324"/>
      <c r="J12" s="324"/>
      <c r="K12" s="324"/>
    </row>
    <row r="13" spans="1:6" ht="12.75">
      <c r="A13" s="341" t="s">
        <v>84</v>
      </c>
      <c r="B13" s="342"/>
      <c r="C13" s="342"/>
      <c r="D13" s="343"/>
      <c r="E13" s="343"/>
      <c r="F13" s="270"/>
    </row>
    <row r="14" spans="1:6" ht="12.75">
      <c r="A14" s="341" t="s">
        <v>263</v>
      </c>
      <c r="B14" s="341"/>
      <c r="C14" s="341"/>
      <c r="D14" s="344"/>
      <c r="E14" s="344"/>
      <c r="F14" s="270"/>
    </row>
    <row r="15" spans="1:6" ht="12.75" customHeight="1">
      <c r="A15" s="4"/>
      <c r="B15" s="340" t="s">
        <v>36</v>
      </c>
      <c r="C15" s="340"/>
      <c r="D15" s="340"/>
      <c r="E15" s="340"/>
      <c r="F15" s="276"/>
    </row>
    <row r="16" spans="1:6" ht="67.5" customHeight="1">
      <c r="A16" s="8" t="s">
        <v>97</v>
      </c>
      <c r="B16" s="9" t="s">
        <v>155</v>
      </c>
      <c r="C16" s="12" t="s">
        <v>265</v>
      </c>
      <c r="D16" s="9" t="s">
        <v>266</v>
      </c>
      <c r="E16" s="9" t="s">
        <v>267</v>
      </c>
      <c r="F16" s="274"/>
    </row>
    <row r="17" spans="1:11" s="2" customFormat="1" ht="12.75">
      <c r="A17" s="30" t="s">
        <v>98</v>
      </c>
      <c r="B17" s="16" t="s">
        <v>255</v>
      </c>
      <c r="C17" s="305"/>
      <c r="D17" s="120">
        <f>D18+D24+D35+D36</f>
        <v>243029</v>
      </c>
      <c r="E17" s="120">
        <f>E18+E24+E35+E36</f>
        <v>256804</v>
      </c>
      <c r="F17" s="277"/>
      <c r="G17" s="325"/>
      <c r="H17" s="325"/>
      <c r="I17" s="325"/>
      <c r="J17" s="325"/>
      <c r="K17" s="325"/>
    </row>
    <row r="18" spans="1:11" s="2" customFormat="1" ht="12.75">
      <c r="A18" s="17" t="s">
        <v>99</v>
      </c>
      <c r="B18" s="21" t="s">
        <v>288</v>
      </c>
      <c r="C18" s="303"/>
      <c r="D18" s="120">
        <f>D19+D20+D21+D22+D23</f>
        <v>436</v>
      </c>
      <c r="E18" s="120">
        <f>E19+E20+E21+E22+E23</f>
        <v>1296</v>
      </c>
      <c r="F18" s="277"/>
      <c r="G18" s="325"/>
      <c r="H18" s="325"/>
      <c r="I18" s="325"/>
      <c r="J18" s="325"/>
      <c r="K18" s="325"/>
    </row>
    <row r="19" spans="1:11" s="2" customFormat="1" ht="12.75">
      <c r="A19" s="17" t="s">
        <v>100</v>
      </c>
      <c r="B19" s="38" t="s">
        <v>101</v>
      </c>
      <c r="C19" s="303"/>
      <c r="D19" s="8"/>
      <c r="E19" s="8"/>
      <c r="F19" s="277"/>
      <c r="G19" s="325"/>
      <c r="H19" s="325"/>
      <c r="I19" s="325"/>
      <c r="J19" s="325"/>
      <c r="K19" s="325"/>
    </row>
    <row r="20" spans="1:11" s="2" customFormat="1" ht="12.75">
      <c r="A20" s="17" t="s">
        <v>102</v>
      </c>
      <c r="B20" s="38" t="s">
        <v>214</v>
      </c>
      <c r="C20" s="303"/>
      <c r="D20" s="8">
        <v>436</v>
      </c>
      <c r="E20" s="8">
        <v>1296</v>
      </c>
      <c r="F20" s="277"/>
      <c r="G20" s="325"/>
      <c r="H20" s="325"/>
      <c r="I20" s="325"/>
      <c r="J20" s="325"/>
      <c r="K20" s="325"/>
    </row>
    <row r="21" spans="1:11" s="2" customFormat="1" ht="12.75">
      <c r="A21" s="17" t="s">
        <v>103</v>
      </c>
      <c r="B21" s="38" t="s">
        <v>104</v>
      </c>
      <c r="C21" s="303"/>
      <c r="D21" s="8"/>
      <c r="E21" s="8"/>
      <c r="F21" s="277"/>
      <c r="G21" s="325"/>
      <c r="H21" s="325"/>
      <c r="I21" s="325"/>
      <c r="J21" s="325"/>
      <c r="K21" s="325"/>
    </row>
    <row r="22" spans="1:11" s="2" customFormat="1" ht="12.75">
      <c r="A22" s="10" t="s">
        <v>105</v>
      </c>
      <c r="B22" s="38" t="s">
        <v>12</v>
      </c>
      <c r="C22" s="8"/>
      <c r="D22" s="8"/>
      <c r="E22" s="8"/>
      <c r="F22" s="277"/>
      <c r="G22" s="325"/>
      <c r="H22" s="325"/>
      <c r="I22" s="325"/>
      <c r="J22" s="325"/>
      <c r="K22" s="325"/>
    </row>
    <row r="23" spans="1:11" s="29" customFormat="1" ht="12.75" customHeight="1">
      <c r="A23" s="211" t="s">
        <v>192</v>
      </c>
      <c r="B23" s="212" t="s">
        <v>37</v>
      </c>
      <c r="C23" s="9"/>
      <c r="D23" s="9"/>
      <c r="E23" s="9"/>
      <c r="F23" s="143"/>
      <c r="G23" s="288"/>
      <c r="H23" s="288"/>
      <c r="I23" s="288"/>
      <c r="J23" s="288"/>
      <c r="K23" s="288"/>
    </row>
    <row r="24" spans="1:11" s="2" customFormat="1" ht="12.75">
      <c r="A24" s="17" t="s">
        <v>106</v>
      </c>
      <c r="B24" s="21" t="s">
        <v>215</v>
      </c>
      <c r="C24" s="303"/>
      <c r="D24" s="120">
        <f>D25+D26+D27+D28+D29+D30+D31+D32+D33+D34</f>
        <v>242593</v>
      </c>
      <c r="E24" s="120">
        <f>E25+E26+E27+E28+E29+E30+E31+E32+E33+E34</f>
        <v>255508</v>
      </c>
      <c r="F24" s="277"/>
      <c r="G24" s="325"/>
      <c r="H24" s="325"/>
      <c r="I24" s="325"/>
      <c r="J24" s="325"/>
      <c r="K24" s="325"/>
    </row>
    <row r="25" spans="1:11" s="2" customFormat="1" ht="12.75">
      <c r="A25" s="17" t="s">
        <v>107</v>
      </c>
      <c r="B25" s="38" t="s">
        <v>213</v>
      </c>
      <c r="C25" s="303"/>
      <c r="D25" s="8"/>
      <c r="E25" s="8"/>
      <c r="F25" s="277"/>
      <c r="G25" s="325"/>
      <c r="H25" s="325"/>
      <c r="I25" s="325"/>
      <c r="J25" s="325"/>
      <c r="K25" s="325"/>
    </row>
    <row r="26" spans="1:11" s="2" customFormat="1" ht="12.75">
      <c r="A26" s="17" t="s">
        <v>108</v>
      </c>
      <c r="B26" s="38" t="s">
        <v>216</v>
      </c>
      <c r="C26" s="303"/>
      <c r="D26" s="8">
        <v>197702</v>
      </c>
      <c r="E26" s="8">
        <v>211824</v>
      </c>
      <c r="F26" s="277"/>
      <c r="G26" s="325"/>
      <c r="H26" s="325"/>
      <c r="I26" s="325"/>
      <c r="J26" s="325"/>
      <c r="K26" s="325"/>
    </row>
    <row r="27" spans="1:11" s="2" customFormat="1" ht="12.75">
      <c r="A27" s="17" t="s">
        <v>109</v>
      </c>
      <c r="B27" s="38" t="s">
        <v>217</v>
      </c>
      <c r="C27" s="303"/>
      <c r="D27" s="8"/>
      <c r="E27" s="8"/>
      <c r="F27" s="277"/>
      <c r="G27" s="325"/>
      <c r="H27" s="325"/>
      <c r="I27" s="325"/>
      <c r="J27" s="325"/>
      <c r="K27" s="325"/>
    </row>
    <row r="28" spans="1:11" s="2" customFormat="1" ht="12.75">
      <c r="A28" s="17" t="s">
        <v>110</v>
      </c>
      <c r="B28" s="38" t="s">
        <v>218</v>
      </c>
      <c r="C28" s="303"/>
      <c r="D28" s="8"/>
      <c r="E28" s="8"/>
      <c r="F28" s="277"/>
      <c r="G28" s="325"/>
      <c r="H28" s="325"/>
      <c r="I28" s="325"/>
      <c r="J28" s="325"/>
      <c r="K28" s="325"/>
    </row>
    <row r="29" spans="1:11" s="2" customFormat="1" ht="12.75">
      <c r="A29" s="17" t="s">
        <v>112</v>
      </c>
      <c r="B29" s="38" t="s">
        <v>111</v>
      </c>
      <c r="C29" s="303"/>
      <c r="D29" s="8">
        <v>23569</v>
      </c>
      <c r="E29" s="8">
        <v>12408</v>
      </c>
      <c r="F29" s="277"/>
      <c r="G29" s="325"/>
      <c r="H29" s="325"/>
      <c r="I29" s="325"/>
      <c r="J29" s="325"/>
      <c r="K29" s="325"/>
    </row>
    <row r="30" spans="1:11" s="2" customFormat="1" ht="12.75">
      <c r="A30" s="17" t="s">
        <v>114</v>
      </c>
      <c r="B30" s="38" t="s">
        <v>113</v>
      </c>
      <c r="C30" s="303"/>
      <c r="D30" s="8"/>
      <c r="E30" s="8"/>
      <c r="F30" s="277"/>
      <c r="G30" s="325"/>
      <c r="H30" s="325"/>
      <c r="I30" s="325"/>
      <c r="J30" s="325"/>
      <c r="K30" s="325"/>
    </row>
    <row r="31" spans="1:11" s="2" customFormat="1" ht="12.75">
      <c r="A31" s="17" t="s">
        <v>115</v>
      </c>
      <c r="B31" s="38" t="s">
        <v>219</v>
      </c>
      <c r="C31" s="303"/>
      <c r="D31" s="8"/>
      <c r="E31" s="8"/>
      <c r="F31" s="277"/>
      <c r="G31" s="325"/>
      <c r="H31" s="325"/>
      <c r="I31" s="325"/>
      <c r="J31" s="325"/>
      <c r="K31" s="325"/>
    </row>
    <row r="32" spans="1:11" s="2" customFormat="1" ht="12.75">
      <c r="A32" s="17" t="s">
        <v>116</v>
      </c>
      <c r="B32" s="38" t="s">
        <v>221</v>
      </c>
      <c r="C32" s="303"/>
      <c r="D32" s="8">
        <v>21322</v>
      </c>
      <c r="E32" s="8">
        <v>31276</v>
      </c>
      <c r="F32" s="277"/>
      <c r="G32" s="325"/>
      <c r="H32" s="325"/>
      <c r="I32" s="325"/>
      <c r="J32" s="325"/>
      <c r="K32" s="325"/>
    </row>
    <row r="33" spans="1:11" s="2" customFormat="1" ht="12.75">
      <c r="A33" s="17" t="s">
        <v>152</v>
      </c>
      <c r="B33" s="39" t="s">
        <v>294</v>
      </c>
      <c r="C33" s="303"/>
      <c r="D33" s="8"/>
      <c r="E33" s="8"/>
      <c r="F33" s="277"/>
      <c r="G33" s="325"/>
      <c r="H33" s="325"/>
      <c r="I33" s="325"/>
      <c r="J33" s="325"/>
      <c r="K33" s="325"/>
    </row>
    <row r="34" spans="1:11" s="2" customFormat="1" ht="12.75">
      <c r="A34" s="17" t="s">
        <v>220</v>
      </c>
      <c r="B34" s="38" t="s">
        <v>13</v>
      </c>
      <c r="C34" s="303"/>
      <c r="D34" s="8"/>
      <c r="E34" s="8"/>
      <c r="F34" s="277"/>
      <c r="G34" s="325"/>
      <c r="H34" s="325"/>
      <c r="I34" s="325"/>
      <c r="J34" s="325"/>
      <c r="K34" s="325"/>
    </row>
    <row r="35" spans="1:11" s="2" customFormat="1" ht="12.75">
      <c r="A35" s="17" t="s">
        <v>117</v>
      </c>
      <c r="B35" s="21" t="s">
        <v>118</v>
      </c>
      <c r="C35" s="303"/>
      <c r="D35" s="8"/>
      <c r="E35" s="8"/>
      <c r="F35" s="277"/>
      <c r="G35" s="325"/>
      <c r="H35" s="325"/>
      <c r="I35" s="325"/>
      <c r="J35" s="325"/>
      <c r="K35" s="325"/>
    </row>
    <row r="36" spans="1:11" s="2" customFormat="1" ht="12.75">
      <c r="A36" s="17" t="s">
        <v>133</v>
      </c>
      <c r="B36" s="21" t="s">
        <v>223</v>
      </c>
      <c r="C36" s="303"/>
      <c r="D36" s="8"/>
      <c r="E36" s="8"/>
      <c r="F36" s="277"/>
      <c r="G36" s="325"/>
      <c r="H36" s="325"/>
      <c r="I36" s="325"/>
      <c r="J36" s="325"/>
      <c r="K36" s="325"/>
    </row>
    <row r="37" spans="1:11" s="2" customFormat="1" ht="12.75">
      <c r="A37" s="30" t="s">
        <v>125</v>
      </c>
      <c r="B37" s="16" t="s">
        <v>256</v>
      </c>
      <c r="C37" s="303"/>
      <c r="D37" s="8"/>
      <c r="E37" s="8"/>
      <c r="F37" s="277"/>
      <c r="G37" s="325"/>
      <c r="H37" s="325"/>
      <c r="I37" s="325"/>
      <c r="J37" s="325"/>
      <c r="K37" s="325"/>
    </row>
    <row r="38" spans="1:11" s="2" customFormat="1" ht="12.75">
      <c r="A38" s="32" t="s">
        <v>126</v>
      </c>
      <c r="B38" s="22" t="s">
        <v>257</v>
      </c>
      <c r="C38" s="303"/>
      <c r="D38" s="120">
        <f>D39+D45+D46+D53+D54</f>
        <v>95094</v>
      </c>
      <c r="E38" s="120">
        <v>110567</v>
      </c>
      <c r="F38" s="277"/>
      <c r="G38" s="325"/>
      <c r="H38" s="325"/>
      <c r="I38" s="325"/>
      <c r="J38" s="325"/>
      <c r="K38" s="325"/>
    </row>
    <row r="39" spans="1:11" s="2" customFormat="1" ht="12.75">
      <c r="A39" s="24" t="s">
        <v>99</v>
      </c>
      <c r="B39" s="40" t="s">
        <v>127</v>
      </c>
      <c r="C39" s="303"/>
      <c r="D39" s="120">
        <f>D40+D41+D42+D43+D44</f>
        <v>2228</v>
      </c>
      <c r="E39" s="120">
        <f>E40+E41+E42+E43+E44</f>
        <v>2110</v>
      </c>
      <c r="F39" s="277"/>
      <c r="G39" s="325"/>
      <c r="H39" s="325"/>
      <c r="I39" s="325"/>
      <c r="J39" s="325"/>
      <c r="K39" s="325"/>
    </row>
    <row r="40" spans="1:11" s="2" customFormat="1" ht="12.75">
      <c r="A40" s="24" t="s">
        <v>100</v>
      </c>
      <c r="B40" s="39" t="s">
        <v>128</v>
      </c>
      <c r="C40" s="303"/>
      <c r="D40" s="8"/>
      <c r="E40" s="8"/>
      <c r="F40" s="277"/>
      <c r="G40" s="325"/>
      <c r="H40" s="325"/>
      <c r="I40" s="325"/>
      <c r="J40" s="325"/>
      <c r="K40" s="325"/>
    </row>
    <row r="41" spans="1:11" s="2" customFormat="1" ht="12.75">
      <c r="A41" s="24" t="s">
        <v>102</v>
      </c>
      <c r="B41" s="39" t="s">
        <v>129</v>
      </c>
      <c r="C41" s="303"/>
      <c r="D41" s="140">
        <v>2228</v>
      </c>
      <c r="E41" s="140">
        <v>2110</v>
      </c>
      <c r="F41" s="277"/>
      <c r="G41" s="325"/>
      <c r="H41" s="325"/>
      <c r="I41" s="325"/>
      <c r="J41" s="325"/>
      <c r="K41" s="325"/>
    </row>
    <row r="42" spans="1:11" s="2" customFormat="1" ht="12.75">
      <c r="A42" s="24" t="s">
        <v>103</v>
      </c>
      <c r="B42" s="39" t="s">
        <v>293</v>
      </c>
      <c r="C42" s="303"/>
      <c r="D42" s="8"/>
      <c r="E42" s="8"/>
      <c r="F42" s="277"/>
      <c r="G42" s="326"/>
      <c r="H42" s="326"/>
      <c r="I42" s="326"/>
      <c r="J42" s="325"/>
      <c r="K42" s="325"/>
    </row>
    <row r="43" spans="1:11" s="2" customFormat="1" ht="12.75">
      <c r="A43" s="24" t="s">
        <v>105</v>
      </c>
      <c r="B43" s="39" t="s">
        <v>295</v>
      </c>
      <c r="C43" s="303"/>
      <c r="D43" s="8"/>
      <c r="E43" s="8"/>
      <c r="F43" s="277"/>
      <c r="G43" s="325"/>
      <c r="H43" s="325"/>
      <c r="I43" s="325"/>
      <c r="J43" s="325"/>
      <c r="K43" s="325"/>
    </row>
    <row r="44" spans="1:11" s="2" customFormat="1" ht="12.75" customHeight="1">
      <c r="A44" s="24" t="s">
        <v>192</v>
      </c>
      <c r="B44" s="41" t="s">
        <v>296</v>
      </c>
      <c r="C44" s="303"/>
      <c r="D44" s="8"/>
      <c r="E44" s="8"/>
      <c r="F44" s="277"/>
      <c r="G44" s="325"/>
      <c r="H44" s="325"/>
      <c r="I44" s="325"/>
      <c r="J44" s="325"/>
      <c r="K44" s="325"/>
    </row>
    <row r="45" spans="1:11" s="2" customFormat="1" ht="12.75">
      <c r="A45" s="24" t="s">
        <v>106</v>
      </c>
      <c r="B45" s="27" t="s">
        <v>130</v>
      </c>
      <c r="C45" s="303"/>
      <c r="D45" s="8"/>
      <c r="E45" s="8">
        <v>593</v>
      </c>
      <c r="F45" s="277"/>
      <c r="G45" s="325"/>
      <c r="H45" s="325"/>
      <c r="I45" s="325"/>
      <c r="J45" s="325"/>
      <c r="K45" s="325"/>
    </row>
    <row r="46" spans="1:11" s="2" customFormat="1" ht="12.75">
      <c r="A46" s="24" t="s">
        <v>117</v>
      </c>
      <c r="B46" s="27" t="s">
        <v>297</v>
      </c>
      <c r="C46" s="8"/>
      <c r="D46" s="290">
        <f>D47+D48+D49+D50+D51+D52</f>
        <v>87595</v>
      </c>
      <c r="E46" s="290">
        <v>102696</v>
      </c>
      <c r="F46" s="277"/>
      <c r="G46" s="325"/>
      <c r="H46" s="325"/>
      <c r="I46" s="325"/>
      <c r="J46" s="325"/>
      <c r="K46" s="325"/>
    </row>
    <row r="47" spans="1:11" s="29" customFormat="1" ht="12.75" customHeight="1">
      <c r="A47" s="213" t="s">
        <v>119</v>
      </c>
      <c r="B47" s="214" t="s">
        <v>38</v>
      </c>
      <c r="C47" s="108"/>
      <c r="D47" s="13"/>
      <c r="E47" s="13"/>
      <c r="F47" s="143"/>
      <c r="G47" s="288"/>
      <c r="H47" s="288"/>
      <c r="I47" s="288"/>
      <c r="J47" s="288"/>
      <c r="K47" s="288"/>
    </row>
    <row r="48" spans="1:11" s="2" customFormat="1" ht="12.75">
      <c r="A48" s="25" t="s">
        <v>298</v>
      </c>
      <c r="B48" s="39" t="s">
        <v>224</v>
      </c>
      <c r="C48" s="303"/>
      <c r="D48" s="319"/>
      <c r="E48" s="319"/>
      <c r="F48" s="277"/>
      <c r="G48" s="325"/>
      <c r="H48" s="325"/>
      <c r="I48" s="325"/>
      <c r="J48" s="325"/>
      <c r="K48" s="325"/>
    </row>
    <row r="49" spans="1:11" s="2" customFormat="1" ht="12.75">
      <c r="A49" s="24" t="s">
        <v>121</v>
      </c>
      <c r="B49" s="39" t="s">
        <v>132</v>
      </c>
      <c r="C49" s="303"/>
      <c r="D49" s="8"/>
      <c r="E49" s="8"/>
      <c r="F49" s="277"/>
      <c r="G49" s="325"/>
      <c r="H49" s="325"/>
      <c r="I49" s="325"/>
      <c r="J49" s="325"/>
      <c r="K49" s="325"/>
    </row>
    <row r="50" spans="1:11" s="2" customFormat="1" ht="12.75" customHeight="1">
      <c r="A50" s="24" t="s">
        <v>122</v>
      </c>
      <c r="B50" s="41" t="s">
        <v>299</v>
      </c>
      <c r="C50" s="303"/>
      <c r="D50" s="262"/>
      <c r="E50" s="262"/>
      <c r="F50" s="277"/>
      <c r="G50" s="325"/>
      <c r="H50" s="325"/>
      <c r="I50" s="325"/>
      <c r="J50" s="325"/>
      <c r="K50" s="325"/>
    </row>
    <row r="51" spans="1:11" s="2" customFormat="1" ht="12.75">
      <c r="A51" s="24" t="s">
        <v>123</v>
      </c>
      <c r="B51" s="39" t="s">
        <v>300</v>
      </c>
      <c r="C51" s="303"/>
      <c r="D51" s="140">
        <f>'pažyma priedas (2)'!C19</f>
        <v>86118</v>
      </c>
      <c r="E51" s="140">
        <v>102694</v>
      </c>
      <c r="F51" s="277"/>
      <c r="G51" s="325"/>
      <c r="H51" s="325"/>
      <c r="I51" s="325"/>
      <c r="J51" s="325"/>
      <c r="K51" s="325"/>
    </row>
    <row r="52" spans="1:11" s="2" customFormat="1" ht="12.75">
      <c r="A52" s="24" t="s">
        <v>124</v>
      </c>
      <c r="B52" s="39" t="s">
        <v>131</v>
      </c>
      <c r="C52" s="303"/>
      <c r="D52" s="140">
        <v>1477</v>
      </c>
      <c r="E52" s="140">
        <v>2</v>
      </c>
      <c r="F52" s="277"/>
      <c r="G52" s="325"/>
      <c r="H52" s="325"/>
      <c r="I52" s="325"/>
      <c r="J52" s="325"/>
      <c r="K52" s="325"/>
    </row>
    <row r="53" spans="1:11" s="2" customFormat="1" ht="12.75">
      <c r="A53" s="24" t="s">
        <v>133</v>
      </c>
      <c r="B53" s="27" t="s">
        <v>134</v>
      </c>
      <c r="C53" s="306"/>
      <c r="D53" s="23"/>
      <c r="E53" s="23"/>
      <c r="F53" s="278"/>
      <c r="G53" s="325"/>
      <c r="H53" s="325"/>
      <c r="I53" s="325"/>
      <c r="J53" s="325"/>
      <c r="K53" s="325"/>
    </row>
    <row r="54" spans="1:11" s="2" customFormat="1" ht="12.75">
      <c r="A54" s="24" t="s">
        <v>135</v>
      </c>
      <c r="B54" s="27" t="s">
        <v>136</v>
      </c>
      <c r="C54" s="306"/>
      <c r="D54" s="23">
        <v>5271</v>
      </c>
      <c r="E54" s="23">
        <f>4615+553</f>
        <v>5168</v>
      </c>
      <c r="F54" s="142"/>
      <c r="G54" s="325"/>
      <c r="H54" s="325"/>
      <c r="I54" s="325"/>
      <c r="J54" s="325"/>
      <c r="K54" s="325"/>
    </row>
    <row r="55" spans="1:11" s="2" customFormat="1" ht="12.75">
      <c r="A55" s="17"/>
      <c r="B55" s="16" t="s">
        <v>225</v>
      </c>
      <c r="C55" s="8"/>
      <c r="D55" s="121">
        <f>D17+D37+D38</f>
        <v>338123</v>
      </c>
      <c r="E55" s="121">
        <f>E17+E37+E38</f>
        <v>367371</v>
      </c>
      <c r="F55" s="274"/>
      <c r="G55" s="325"/>
      <c r="H55" s="325"/>
      <c r="I55" s="325"/>
      <c r="J55" s="325"/>
      <c r="K55" s="325"/>
    </row>
    <row r="56" spans="1:11" s="2" customFormat="1" ht="12.75">
      <c r="A56" s="30" t="s">
        <v>137</v>
      </c>
      <c r="B56" s="16" t="s">
        <v>258</v>
      </c>
      <c r="C56" s="8"/>
      <c r="D56" s="121">
        <f>D57+D58+D59+D60</f>
        <v>233165</v>
      </c>
      <c r="E56" s="121">
        <f>E57+E58+E59+E60</f>
        <v>262014</v>
      </c>
      <c r="F56" s="142"/>
      <c r="G56" s="325"/>
      <c r="H56" s="325"/>
      <c r="I56" s="325"/>
      <c r="J56" s="325"/>
      <c r="K56" s="325"/>
    </row>
    <row r="57" spans="1:11" s="2" customFormat="1" ht="12.75">
      <c r="A57" s="17" t="s">
        <v>99</v>
      </c>
      <c r="B57" s="21" t="s">
        <v>138</v>
      </c>
      <c r="C57" s="303"/>
      <c r="D57" s="10">
        <f>+'AR.20fin.sumos'!M15</f>
        <v>2000</v>
      </c>
      <c r="E57" s="10">
        <v>3000</v>
      </c>
      <c r="F57" s="142"/>
      <c r="G57" s="325"/>
      <c r="H57" s="325"/>
      <c r="I57" s="325"/>
      <c r="J57" s="325"/>
      <c r="K57" s="325"/>
    </row>
    <row r="58" spans="1:11" s="2" customFormat="1" ht="12.75">
      <c r="A58" s="36" t="s">
        <v>106</v>
      </c>
      <c r="B58" s="21" t="s">
        <v>139</v>
      </c>
      <c r="C58" s="307"/>
      <c r="D58" s="31">
        <f>+'AR.20fin.sumos'!M18</f>
        <v>205459</v>
      </c>
      <c r="E58" s="31">
        <f>224698+1</f>
        <v>224699</v>
      </c>
      <c r="F58" s="142"/>
      <c r="G58" s="325"/>
      <c r="H58" s="325"/>
      <c r="I58" s="325"/>
      <c r="J58" s="325"/>
      <c r="K58" s="325"/>
    </row>
    <row r="59" spans="1:11" s="2" customFormat="1" ht="12.75" customHeight="1">
      <c r="A59" s="17" t="s">
        <v>117</v>
      </c>
      <c r="B59" s="42" t="s">
        <v>301</v>
      </c>
      <c r="C59" s="308"/>
      <c r="D59" s="15">
        <f>+'AR.20fin.sumos'!M21</f>
        <v>13966</v>
      </c>
      <c r="E59" s="15">
        <v>20824</v>
      </c>
      <c r="F59" s="142"/>
      <c r="G59" s="325"/>
      <c r="H59" s="325"/>
      <c r="I59" s="325"/>
      <c r="J59" s="325"/>
      <c r="K59" s="325"/>
    </row>
    <row r="60" spans="1:11" s="2" customFormat="1" ht="12.75">
      <c r="A60" s="17" t="s">
        <v>302</v>
      </c>
      <c r="B60" s="21" t="s">
        <v>140</v>
      </c>
      <c r="C60" s="303"/>
      <c r="D60" s="10">
        <f>+'AR.20fin.sumos'!M24</f>
        <v>11740</v>
      </c>
      <c r="E60" s="10">
        <v>13491</v>
      </c>
      <c r="F60" s="142"/>
      <c r="G60" s="325"/>
      <c r="H60" s="325"/>
      <c r="I60" s="325"/>
      <c r="J60" s="325"/>
      <c r="K60" s="325"/>
    </row>
    <row r="61" spans="1:11" s="2" customFormat="1" ht="12.75">
      <c r="A61" s="30" t="s">
        <v>141</v>
      </c>
      <c r="B61" s="16" t="s">
        <v>259</v>
      </c>
      <c r="C61" s="303"/>
      <c r="D61" s="121">
        <f>D62+D66</f>
        <v>77855</v>
      </c>
      <c r="E61" s="121">
        <f>E62+E66</f>
        <v>77027</v>
      </c>
      <c r="F61" s="142"/>
      <c r="G61" s="325"/>
      <c r="H61" s="325"/>
      <c r="I61" s="325"/>
      <c r="J61" s="325"/>
      <c r="K61" s="325"/>
    </row>
    <row r="62" spans="1:11" s="2" customFormat="1" ht="12.75">
      <c r="A62" s="17" t="s">
        <v>99</v>
      </c>
      <c r="B62" s="21" t="s">
        <v>142</v>
      </c>
      <c r="C62" s="303"/>
      <c r="D62" s="122">
        <f>D63+D64+D65</f>
        <v>0</v>
      </c>
      <c r="E62" s="122">
        <f>E63+E64+E65</f>
        <v>0</v>
      </c>
      <c r="F62" s="142"/>
      <c r="G62" s="325"/>
      <c r="H62" s="325"/>
      <c r="I62" s="325"/>
      <c r="J62" s="325"/>
      <c r="K62" s="325"/>
    </row>
    <row r="63" spans="1:11" s="2" customFormat="1" ht="12.75">
      <c r="A63" s="17" t="s">
        <v>100</v>
      </c>
      <c r="B63" s="38" t="s">
        <v>303</v>
      </c>
      <c r="C63" s="309"/>
      <c r="D63" s="34"/>
      <c r="E63" s="34"/>
      <c r="F63" s="278"/>
      <c r="G63" s="325"/>
      <c r="H63" s="325"/>
      <c r="I63" s="325"/>
      <c r="J63" s="325"/>
      <c r="K63" s="325"/>
    </row>
    <row r="64" spans="1:11" s="2" customFormat="1" ht="12.75">
      <c r="A64" s="17" t="s">
        <v>102</v>
      </c>
      <c r="B64" s="38" t="s">
        <v>143</v>
      </c>
      <c r="C64" s="309"/>
      <c r="D64" s="10"/>
      <c r="E64" s="10"/>
      <c r="F64" s="142"/>
      <c r="G64" s="325"/>
      <c r="H64" s="325"/>
      <c r="I64" s="325"/>
      <c r="J64" s="325"/>
      <c r="K64" s="325"/>
    </row>
    <row r="65" spans="1:11" s="2" customFormat="1" ht="12.75">
      <c r="A65" s="17" t="s">
        <v>304</v>
      </c>
      <c r="B65" s="38" t="s">
        <v>144</v>
      </c>
      <c r="C65" s="309"/>
      <c r="D65" s="10"/>
      <c r="E65" s="10"/>
      <c r="F65" s="279"/>
      <c r="G65" s="325"/>
      <c r="H65" s="325"/>
      <c r="I65" s="325"/>
      <c r="J65" s="325"/>
      <c r="K65" s="325"/>
    </row>
    <row r="66" spans="1:11" s="2" customFormat="1" ht="12.75">
      <c r="A66" s="24" t="s">
        <v>106</v>
      </c>
      <c r="B66" s="27" t="s">
        <v>145</v>
      </c>
      <c r="C66" s="306"/>
      <c r="D66" s="217">
        <f>D67+D68+D69+D70+D71+D72+D75+D76+D77+D78+D79+D80</f>
        <v>77855</v>
      </c>
      <c r="E66" s="217">
        <f>E67+E68+E69+E70+E71+E72+E75+E76+E77+E78+E79+E80</f>
        <v>77027</v>
      </c>
      <c r="F66" s="266"/>
      <c r="G66" s="325"/>
      <c r="H66" s="325"/>
      <c r="I66" s="325"/>
      <c r="J66" s="325"/>
      <c r="K66" s="325"/>
    </row>
    <row r="67" spans="1:11" s="2" customFormat="1" ht="12.75">
      <c r="A67" s="17" t="s">
        <v>107</v>
      </c>
      <c r="B67" s="38" t="s">
        <v>146</v>
      </c>
      <c r="C67" s="309"/>
      <c r="D67" s="10"/>
      <c r="E67" s="10"/>
      <c r="F67" s="142"/>
      <c r="G67" s="325"/>
      <c r="H67" s="325"/>
      <c r="I67" s="325"/>
      <c r="J67" s="325"/>
      <c r="K67" s="325"/>
    </row>
    <row r="68" spans="1:11" s="2" customFormat="1" ht="12.75">
      <c r="A68" s="17" t="s">
        <v>108</v>
      </c>
      <c r="B68" s="38" t="s">
        <v>305</v>
      </c>
      <c r="C68" s="309"/>
      <c r="D68" s="34"/>
      <c r="E68" s="34"/>
      <c r="F68" s="278"/>
      <c r="G68" s="325"/>
      <c r="H68" s="325"/>
      <c r="I68" s="325"/>
      <c r="J68" s="325"/>
      <c r="K68" s="325"/>
    </row>
    <row r="69" spans="1:11" s="2" customFormat="1" ht="12.75">
      <c r="A69" s="17" t="s">
        <v>109</v>
      </c>
      <c r="B69" s="38" t="s">
        <v>306</v>
      </c>
      <c r="C69" s="309"/>
      <c r="D69" s="34"/>
      <c r="E69" s="34"/>
      <c r="F69" s="278"/>
      <c r="G69" s="325"/>
      <c r="H69" s="325"/>
      <c r="I69" s="325"/>
      <c r="J69" s="325"/>
      <c r="K69" s="325"/>
    </row>
    <row r="70" spans="1:11" s="2" customFormat="1" ht="12.75">
      <c r="A70" s="17" t="s">
        <v>110</v>
      </c>
      <c r="B70" s="39" t="s">
        <v>307</v>
      </c>
      <c r="C70" s="309"/>
      <c r="D70" s="23"/>
      <c r="E70" s="23"/>
      <c r="F70" s="278"/>
      <c r="G70" s="325"/>
      <c r="H70" s="325"/>
      <c r="I70" s="325"/>
      <c r="J70" s="325"/>
      <c r="K70" s="325"/>
    </row>
    <row r="71" spans="1:11" s="29" customFormat="1" ht="12.75">
      <c r="A71" s="215" t="s">
        <v>112</v>
      </c>
      <c r="B71" s="327" t="s">
        <v>39</v>
      </c>
      <c r="C71" s="9"/>
      <c r="D71" s="26"/>
      <c r="E71" s="26"/>
      <c r="F71" s="143"/>
      <c r="G71" s="288"/>
      <c r="H71" s="288"/>
      <c r="I71" s="288"/>
      <c r="J71" s="288"/>
      <c r="K71" s="288"/>
    </row>
    <row r="72" spans="1:11" s="2" customFormat="1" ht="12.75">
      <c r="A72" s="216" t="s">
        <v>114</v>
      </c>
      <c r="B72" s="39" t="s">
        <v>147</v>
      </c>
      <c r="C72" s="309"/>
      <c r="D72" s="217">
        <f>D73+D74</f>
        <v>0</v>
      </c>
      <c r="E72" s="217">
        <f>E73+E74</f>
        <v>0</v>
      </c>
      <c r="F72" s="142"/>
      <c r="G72" s="325"/>
      <c r="H72" s="325"/>
      <c r="I72" s="325"/>
      <c r="J72" s="325"/>
      <c r="K72" s="325"/>
    </row>
    <row r="73" spans="1:11" s="2" customFormat="1" ht="12.75">
      <c r="A73" s="213" t="s">
        <v>40</v>
      </c>
      <c r="B73" s="43" t="s">
        <v>148</v>
      </c>
      <c r="C73" s="306"/>
      <c r="D73" s="5"/>
      <c r="E73" s="5"/>
      <c r="F73" s="296"/>
      <c r="G73" s="325"/>
      <c r="H73" s="325"/>
      <c r="I73" s="325"/>
      <c r="J73" s="325"/>
      <c r="K73" s="325"/>
    </row>
    <row r="74" spans="1:11" s="2" customFormat="1" ht="12.75">
      <c r="A74" s="213" t="s">
        <v>41</v>
      </c>
      <c r="B74" s="43" t="s">
        <v>149</v>
      </c>
      <c r="C74" s="306"/>
      <c r="D74" s="301"/>
      <c r="E74" s="301"/>
      <c r="F74" s="297"/>
      <c r="G74" s="325"/>
      <c r="H74" s="325"/>
      <c r="I74" s="325"/>
      <c r="J74" s="325"/>
      <c r="K74" s="325"/>
    </row>
    <row r="75" spans="1:11" s="2" customFormat="1" ht="12.75">
      <c r="A75" s="213" t="s">
        <v>115</v>
      </c>
      <c r="B75" s="39" t="s">
        <v>226</v>
      </c>
      <c r="C75" s="309"/>
      <c r="D75" s="23"/>
      <c r="E75" s="23"/>
      <c r="F75" s="280"/>
      <c r="G75" s="325"/>
      <c r="H75" s="325"/>
      <c r="I75" s="325"/>
      <c r="J75" s="325"/>
      <c r="K75" s="325"/>
    </row>
    <row r="76" spans="1:11" s="2" customFormat="1" ht="12.75">
      <c r="A76" s="213" t="s">
        <v>116</v>
      </c>
      <c r="B76" s="39" t="s">
        <v>308</v>
      </c>
      <c r="C76" s="309"/>
      <c r="D76" s="35"/>
      <c r="E76" s="35"/>
      <c r="F76" s="278"/>
      <c r="G76" s="325"/>
      <c r="H76" s="325"/>
      <c r="I76" s="325"/>
      <c r="J76" s="325"/>
      <c r="K76" s="325"/>
    </row>
    <row r="77" spans="1:11" s="2" customFormat="1" ht="12.75">
      <c r="A77" s="216" t="s">
        <v>152</v>
      </c>
      <c r="B77" s="38" t="s">
        <v>150</v>
      </c>
      <c r="C77" s="309"/>
      <c r="D77" s="10">
        <v>3662</v>
      </c>
      <c r="E77" s="10">
        <v>4140</v>
      </c>
      <c r="F77" s="278"/>
      <c r="G77" s="325"/>
      <c r="H77" s="325"/>
      <c r="I77" s="325"/>
      <c r="J77" s="325"/>
      <c r="K77" s="325"/>
    </row>
    <row r="78" spans="1:11" s="2" customFormat="1" ht="12.75">
      <c r="A78" s="213" t="s">
        <v>220</v>
      </c>
      <c r="B78" s="38" t="s">
        <v>151</v>
      </c>
      <c r="C78" s="309"/>
      <c r="D78" s="23"/>
      <c r="E78" s="10"/>
      <c r="F78" s="278"/>
      <c r="G78" s="325"/>
      <c r="H78" s="325"/>
      <c r="I78" s="325"/>
      <c r="J78" s="325"/>
      <c r="K78" s="325"/>
    </row>
    <row r="79" spans="1:11" s="2" customFormat="1" ht="12.75">
      <c r="A79" s="216" t="s">
        <v>42</v>
      </c>
      <c r="B79" s="39" t="s">
        <v>309</v>
      </c>
      <c r="C79" s="309"/>
      <c r="D79" s="23">
        <v>65901</v>
      </c>
      <c r="E79" s="23">
        <f>64542+216-5</f>
        <v>64753</v>
      </c>
      <c r="F79" s="278"/>
      <c r="G79" s="325"/>
      <c r="H79" s="325"/>
      <c r="I79" s="325"/>
      <c r="J79" s="325"/>
      <c r="K79" s="325"/>
    </row>
    <row r="80" spans="1:11" s="2" customFormat="1" ht="12.75">
      <c r="A80" s="216" t="s">
        <v>43</v>
      </c>
      <c r="B80" s="38" t="s">
        <v>227</v>
      </c>
      <c r="C80" s="309"/>
      <c r="D80" s="23">
        <v>8292</v>
      </c>
      <c r="E80" s="23">
        <v>8134</v>
      </c>
      <c r="F80" s="279"/>
      <c r="G80" s="325"/>
      <c r="H80" s="325"/>
      <c r="I80" s="325"/>
      <c r="J80" s="325"/>
      <c r="K80" s="325"/>
    </row>
    <row r="81" spans="1:11" s="2" customFormat="1" ht="12.75">
      <c r="A81" s="30" t="s">
        <v>153</v>
      </c>
      <c r="B81" s="16" t="s">
        <v>260</v>
      </c>
      <c r="C81" s="303"/>
      <c r="D81" s="121">
        <f>D82+D83+D86+D87</f>
        <v>27103</v>
      </c>
      <c r="E81" s="121">
        <f>E82+E83+E86+E87</f>
        <v>28330</v>
      </c>
      <c r="F81" s="279"/>
      <c r="G81" s="325"/>
      <c r="H81" s="325"/>
      <c r="I81" s="325"/>
      <c r="J81" s="325"/>
      <c r="K81" s="325"/>
    </row>
    <row r="82" spans="1:11" s="2" customFormat="1" ht="12.75">
      <c r="A82" s="17" t="s">
        <v>99</v>
      </c>
      <c r="B82" s="21" t="s">
        <v>310</v>
      </c>
      <c r="C82" s="303"/>
      <c r="D82" s="10"/>
      <c r="E82" s="10"/>
      <c r="F82" s="279"/>
      <c r="G82" s="325"/>
      <c r="H82" s="325"/>
      <c r="I82" s="325"/>
      <c r="J82" s="325"/>
      <c r="K82" s="325"/>
    </row>
    <row r="83" spans="1:11" s="2" customFormat="1" ht="12.75">
      <c r="A83" s="17" t="s">
        <v>106</v>
      </c>
      <c r="B83" s="21" t="s">
        <v>154</v>
      </c>
      <c r="C83" s="303"/>
      <c r="D83" s="122">
        <f>D84+D85</f>
        <v>0</v>
      </c>
      <c r="E83" s="122">
        <f>E84+E85</f>
        <v>0</v>
      </c>
      <c r="F83" s="142"/>
      <c r="G83" s="325"/>
      <c r="H83" s="325"/>
      <c r="I83" s="325"/>
      <c r="J83" s="325"/>
      <c r="K83" s="325"/>
    </row>
    <row r="84" spans="1:11" s="2" customFormat="1" ht="12.75">
      <c r="A84" s="17" t="s">
        <v>107</v>
      </c>
      <c r="B84" s="38" t="s">
        <v>228</v>
      </c>
      <c r="C84" s="309"/>
      <c r="D84" s="10"/>
      <c r="E84" s="10"/>
      <c r="F84" s="142"/>
      <c r="G84" s="325"/>
      <c r="H84" s="325"/>
      <c r="I84" s="325"/>
      <c r="J84" s="325"/>
      <c r="K84" s="325"/>
    </row>
    <row r="85" spans="1:11" s="2" customFormat="1" ht="12.75">
      <c r="A85" s="17" t="s">
        <v>108</v>
      </c>
      <c r="B85" s="38" t="s">
        <v>183</v>
      </c>
      <c r="C85" s="309"/>
      <c r="D85" s="23"/>
      <c r="E85" s="23"/>
      <c r="F85" s="142"/>
      <c r="G85" s="325"/>
      <c r="H85" s="325"/>
      <c r="I85" s="325"/>
      <c r="J85" s="325"/>
      <c r="K85" s="325"/>
    </row>
    <row r="86" spans="1:11" s="2" customFormat="1" ht="12.75">
      <c r="A86" s="24" t="s">
        <v>117</v>
      </c>
      <c r="B86" s="27" t="s">
        <v>311</v>
      </c>
      <c r="C86" s="306"/>
      <c r="D86" s="23"/>
      <c r="E86" s="23"/>
      <c r="F86" s="142"/>
      <c r="G86" s="325"/>
      <c r="H86" s="325"/>
      <c r="I86" s="325"/>
      <c r="J86" s="325"/>
      <c r="K86" s="325"/>
    </row>
    <row r="87" spans="1:11" s="2" customFormat="1" ht="12.75">
      <c r="A87" s="36" t="s">
        <v>133</v>
      </c>
      <c r="B87" s="21" t="s">
        <v>229</v>
      </c>
      <c r="C87" s="303"/>
      <c r="D87" s="121">
        <f>D88+D89</f>
        <v>27103</v>
      </c>
      <c r="E87" s="121">
        <f>E88+E89</f>
        <v>28330</v>
      </c>
      <c r="F87" s="142"/>
      <c r="G87" s="325"/>
      <c r="H87" s="325"/>
      <c r="I87" s="325"/>
      <c r="J87" s="325"/>
      <c r="K87" s="325"/>
    </row>
    <row r="88" spans="1:11" s="2" customFormat="1" ht="12.75">
      <c r="A88" s="17" t="s">
        <v>210</v>
      </c>
      <c r="B88" s="38" t="s">
        <v>312</v>
      </c>
      <c r="C88" s="309"/>
      <c r="D88" s="315">
        <f>+'Veiklos rezultatų'!H51</f>
        <v>-1227</v>
      </c>
      <c r="E88" s="315">
        <v>16598</v>
      </c>
      <c r="F88" s="280"/>
      <c r="G88" s="325"/>
      <c r="H88" s="325"/>
      <c r="I88" s="325"/>
      <c r="J88" s="325"/>
      <c r="K88" s="325"/>
    </row>
    <row r="89" spans="1:11" s="2" customFormat="1" ht="12.75">
      <c r="A89" s="17" t="s">
        <v>211</v>
      </c>
      <c r="B89" s="38" t="s">
        <v>313</v>
      </c>
      <c r="C89" s="309"/>
      <c r="D89" s="10">
        <v>28330</v>
      </c>
      <c r="E89" s="10">
        <v>11732</v>
      </c>
      <c r="F89" s="280"/>
      <c r="G89" s="325"/>
      <c r="H89" s="325"/>
      <c r="I89" s="325"/>
      <c r="J89" s="325"/>
      <c r="K89" s="325"/>
    </row>
    <row r="90" spans="1:11" s="2" customFormat="1" ht="12.75">
      <c r="A90" s="30" t="s">
        <v>180</v>
      </c>
      <c r="B90" s="16" t="s">
        <v>314</v>
      </c>
      <c r="C90" s="304"/>
      <c r="D90" s="9"/>
      <c r="E90" s="9"/>
      <c r="F90" s="280"/>
      <c r="G90" s="325"/>
      <c r="H90" s="325"/>
      <c r="I90" s="325"/>
      <c r="J90" s="325"/>
      <c r="K90" s="325"/>
    </row>
    <row r="91" spans="1:11" s="2" customFormat="1" ht="34.5" customHeight="1">
      <c r="A91" s="9"/>
      <c r="B91" s="33" t="s">
        <v>315</v>
      </c>
      <c r="C91" s="310"/>
      <c r="D91" s="124">
        <f>D56+D61+D81+D90</f>
        <v>338123</v>
      </c>
      <c r="E91" s="124">
        <f>E56+E61+E81+E90</f>
        <v>367371</v>
      </c>
      <c r="F91" s="142"/>
      <c r="G91" s="325"/>
      <c r="H91" s="325"/>
      <c r="I91" s="325"/>
      <c r="J91" s="325"/>
      <c r="K91" s="325"/>
    </row>
    <row r="92" spans="1:11" s="2" customFormat="1" ht="12.75">
      <c r="A92" s="6"/>
      <c r="B92" s="7"/>
      <c r="C92" s="7"/>
      <c r="D92" s="295">
        <f>D55-D91</f>
        <v>0</v>
      </c>
      <c r="E92" s="3"/>
      <c r="F92" s="3"/>
      <c r="G92" s="325"/>
      <c r="H92" s="325"/>
      <c r="I92" s="325"/>
      <c r="J92" s="325"/>
      <c r="K92" s="325"/>
    </row>
    <row r="93" spans="1:11" s="45" customFormat="1" ht="12.75">
      <c r="A93" s="56"/>
      <c r="B93" s="331" t="s">
        <v>77</v>
      </c>
      <c r="C93" s="56" t="s">
        <v>18</v>
      </c>
      <c r="E93" s="59" t="s">
        <v>76</v>
      </c>
      <c r="F93" s="57"/>
      <c r="G93" s="283"/>
      <c r="H93" s="283"/>
      <c r="I93" s="283"/>
      <c r="J93" s="283"/>
      <c r="K93" s="283"/>
    </row>
    <row r="94" spans="2:11" s="45" customFormat="1" ht="25.5" customHeight="1">
      <c r="B94" s="112" t="s">
        <v>343</v>
      </c>
      <c r="C94" s="60" t="s">
        <v>316</v>
      </c>
      <c r="E94" s="61" t="s">
        <v>317</v>
      </c>
      <c r="F94" s="61"/>
      <c r="G94" s="283"/>
      <c r="H94" s="283"/>
      <c r="I94" s="283"/>
      <c r="J94" s="283"/>
      <c r="K94" s="283"/>
    </row>
    <row r="95" spans="2:11" s="2" customFormat="1" ht="12.75">
      <c r="B95" s="331" t="s">
        <v>81</v>
      </c>
      <c r="C95" s="56" t="s">
        <v>18</v>
      </c>
      <c r="D95" s="45"/>
      <c r="E95" s="59" t="s">
        <v>78</v>
      </c>
      <c r="G95" s="325"/>
      <c r="H95" s="325"/>
      <c r="I95" s="325"/>
      <c r="J95" s="325"/>
      <c r="K95" s="325"/>
    </row>
    <row r="96" spans="1:11" s="29" customFormat="1" ht="12.75">
      <c r="A96" s="28"/>
      <c r="B96" s="112"/>
      <c r="C96" s="60" t="s">
        <v>316</v>
      </c>
      <c r="D96" s="45"/>
      <c r="E96" s="61" t="s">
        <v>317</v>
      </c>
      <c r="G96" s="288"/>
      <c r="H96" s="288"/>
      <c r="I96" s="288"/>
      <c r="J96" s="288"/>
      <c r="K96" s="288"/>
    </row>
    <row r="97" spans="7:11" s="29" customFormat="1" ht="25.5" customHeight="1">
      <c r="G97" s="288"/>
      <c r="H97" s="288"/>
      <c r="I97" s="288"/>
      <c r="J97" s="288"/>
      <c r="K97" s="288"/>
    </row>
    <row r="98" spans="7:11" s="2" customFormat="1" ht="12.75">
      <c r="G98" s="325"/>
      <c r="H98" s="325"/>
      <c r="I98" s="325"/>
      <c r="J98" s="325"/>
      <c r="K98" s="325"/>
    </row>
    <row r="99" spans="3:11" s="2" customFormat="1" ht="12.75">
      <c r="C99" s="3"/>
      <c r="G99" s="325"/>
      <c r="H99" s="325"/>
      <c r="I99" s="325"/>
      <c r="J99" s="325"/>
      <c r="K99" s="325"/>
    </row>
    <row r="100" spans="3:11" s="2" customFormat="1" ht="12.75">
      <c r="C100" s="3"/>
      <c r="G100" s="325"/>
      <c r="H100" s="325"/>
      <c r="I100" s="325"/>
      <c r="J100" s="325"/>
      <c r="K100" s="325"/>
    </row>
    <row r="101" spans="3:11" s="2" customFormat="1" ht="12.75">
      <c r="C101" s="3"/>
      <c r="G101" s="325"/>
      <c r="H101" s="325"/>
      <c r="I101" s="325"/>
      <c r="J101" s="325"/>
      <c r="K101" s="325"/>
    </row>
    <row r="102" spans="3:11" s="2" customFormat="1" ht="12.75">
      <c r="C102" s="3"/>
      <c r="G102" s="325"/>
      <c r="H102" s="325"/>
      <c r="I102" s="325"/>
      <c r="J102" s="325"/>
      <c r="K102" s="325"/>
    </row>
    <row r="103" spans="3:11" s="2" customFormat="1" ht="12.75">
      <c r="C103" s="3"/>
      <c r="G103" s="325"/>
      <c r="H103" s="325"/>
      <c r="I103" s="325"/>
      <c r="J103" s="325"/>
      <c r="K103" s="325"/>
    </row>
    <row r="104" spans="3:11" s="2" customFormat="1" ht="12.75">
      <c r="C104" s="3"/>
      <c r="G104" s="325"/>
      <c r="H104" s="325"/>
      <c r="I104" s="325"/>
      <c r="J104" s="325"/>
      <c r="K104" s="325"/>
    </row>
    <row r="105" spans="3:11" s="2" customFormat="1" ht="12.75">
      <c r="C105" s="3"/>
      <c r="G105" s="325"/>
      <c r="H105" s="325"/>
      <c r="I105" s="325"/>
      <c r="J105" s="325"/>
      <c r="K105" s="325"/>
    </row>
    <row r="106" spans="3:11" s="2" customFormat="1" ht="12.75">
      <c r="C106" s="3"/>
      <c r="G106" s="325"/>
      <c r="H106" s="325"/>
      <c r="I106" s="325"/>
      <c r="J106" s="325"/>
      <c r="K106" s="325"/>
    </row>
    <row r="107" spans="3:11" s="2" customFormat="1" ht="12.75">
      <c r="C107" s="3"/>
      <c r="G107" s="325"/>
      <c r="H107" s="325"/>
      <c r="I107" s="325"/>
      <c r="J107" s="325"/>
      <c r="K107" s="325"/>
    </row>
    <row r="108" spans="3:11" s="2" customFormat="1" ht="12.75">
      <c r="C108" s="3"/>
      <c r="G108" s="325"/>
      <c r="H108" s="325"/>
      <c r="I108" s="325"/>
      <c r="J108" s="325"/>
      <c r="K108" s="325"/>
    </row>
    <row r="109" spans="3:11" s="2" customFormat="1" ht="12.75">
      <c r="C109" s="3"/>
      <c r="G109" s="325"/>
      <c r="H109" s="325"/>
      <c r="I109" s="325"/>
      <c r="J109" s="325"/>
      <c r="K109" s="325"/>
    </row>
    <row r="110" spans="3:11" s="2" customFormat="1" ht="12.75">
      <c r="C110" s="3"/>
      <c r="G110" s="325"/>
      <c r="H110" s="325"/>
      <c r="I110" s="325"/>
      <c r="J110" s="325"/>
      <c r="K110" s="325"/>
    </row>
    <row r="111" spans="3:11" s="2" customFormat="1" ht="12.75">
      <c r="C111" s="3"/>
      <c r="G111" s="325"/>
      <c r="H111" s="325"/>
      <c r="I111" s="325"/>
      <c r="J111" s="325"/>
      <c r="K111" s="325"/>
    </row>
    <row r="112" spans="3:11" s="2" customFormat="1" ht="12.75">
      <c r="C112" s="3"/>
      <c r="G112" s="325"/>
      <c r="H112" s="325"/>
      <c r="I112" s="325"/>
      <c r="J112" s="325"/>
      <c r="K112" s="325"/>
    </row>
    <row r="113" spans="3:11" s="2" customFormat="1" ht="12.75">
      <c r="C113" s="3"/>
      <c r="G113" s="325"/>
      <c r="H113" s="325"/>
      <c r="I113" s="325"/>
      <c r="J113" s="325"/>
      <c r="K113" s="325"/>
    </row>
    <row r="114" spans="3:11" s="2" customFormat="1" ht="12.75">
      <c r="C114" s="3"/>
      <c r="G114" s="325"/>
      <c r="H114" s="325"/>
      <c r="I114" s="325"/>
      <c r="J114" s="325"/>
      <c r="K114" s="325"/>
    </row>
    <row r="115" spans="3:11" s="2" customFormat="1" ht="12.75">
      <c r="C115" s="3"/>
      <c r="G115" s="325"/>
      <c r="H115" s="325"/>
      <c r="I115" s="325"/>
      <c r="J115" s="325"/>
      <c r="K115" s="325"/>
    </row>
    <row r="116" spans="3:11" s="2" customFormat="1" ht="12.75">
      <c r="C116" s="3"/>
      <c r="G116" s="325"/>
      <c r="H116" s="325"/>
      <c r="I116" s="325"/>
      <c r="J116" s="325"/>
      <c r="K116" s="325"/>
    </row>
    <row r="117" spans="3:11" s="2" customFormat="1" ht="12.75">
      <c r="C117" s="3"/>
      <c r="G117" s="325"/>
      <c r="H117" s="325"/>
      <c r="I117" s="325"/>
      <c r="J117" s="325"/>
      <c r="K117" s="325"/>
    </row>
    <row r="118" spans="3:11" s="2" customFormat="1" ht="12.75">
      <c r="C118" s="3"/>
      <c r="G118" s="325"/>
      <c r="H118" s="325"/>
      <c r="I118" s="325"/>
      <c r="J118" s="325"/>
      <c r="K118" s="325"/>
    </row>
  </sheetData>
  <sheetProtection/>
  <mergeCells count="11">
    <mergeCell ref="A3:E4"/>
    <mergeCell ref="A5:E5"/>
    <mergeCell ref="A6:E6"/>
    <mergeCell ref="A12:E12"/>
    <mergeCell ref="A7:F7"/>
    <mergeCell ref="B15:E15"/>
    <mergeCell ref="A13:E13"/>
    <mergeCell ref="A14:E14"/>
    <mergeCell ref="A8:E8"/>
    <mergeCell ref="A10:C10"/>
    <mergeCell ref="A11:E11"/>
  </mergeCells>
  <printOptions horizontalCentered="1"/>
  <pageMargins left="0.7874015748031497" right="0.3937007874015748" top="0.7874015748031497" bottom="0.3937007874015748" header="0.5118110236220472" footer="0.31496062992125984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zoomScaleSheetLayoutView="100" zoomScalePageLayoutView="0" workbookViewId="0" topLeftCell="F30">
      <selection activeCell="J1" sqref="J1:Q16384"/>
    </sheetView>
  </sheetViews>
  <sheetFormatPr defaultColWidth="9.140625" defaultRowHeight="12.75"/>
  <cols>
    <col min="1" max="1" width="8.00390625" style="45" customWidth="1"/>
    <col min="2" max="2" width="1.57421875" style="45" hidden="1" customWidth="1"/>
    <col min="3" max="3" width="30.140625" style="45" customWidth="1"/>
    <col min="4" max="4" width="18.28125" style="45" customWidth="1"/>
    <col min="5" max="5" width="0" style="45" hidden="1" customWidth="1"/>
    <col min="6" max="6" width="11.7109375" style="45" customWidth="1"/>
    <col min="7" max="7" width="8.8515625" style="45" customWidth="1"/>
    <col min="8" max="8" width="15.140625" style="45" customWidth="1"/>
    <col min="9" max="9" width="16.28125" style="45" customWidth="1"/>
    <col min="10" max="15" width="9.140625" style="45" customWidth="1"/>
    <col min="16" max="16" width="9.140625" style="45" hidden="1" customWidth="1"/>
    <col min="17" max="16384" width="9.140625" style="45" customWidth="1"/>
  </cols>
  <sheetData>
    <row r="1" spans="4:9" ht="12.75">
      <c r="D1" s="46"/>
      <c r="G1" s="47" t="s">
        <v>318</v>
      </c>
      <c r="H1" s="47"/>
      <c r="I1" s="47"/>
    </row>
    <row r="2" spans="7:9" ht="12.75">
      <c r="G2" s="47" t="s">
        <v>44</v>
      </c>
      <c r="H2" s="47"/>
      <c r="I2" s="47"/>
    </row>
    <row r="4" spans="1:9" ht="24.75" customHeight="1">
      <c r="A4" s="355" t="s">
        <v>17</v>
      </c>
      <c r="B4" s="355"/>
      <c r="C4" s="355"/>
      <c r="D4" s="355"/>
      <c r="E4" s="355"/>
      <c r="F4" s="355"/>
      <c r="G4" s="355"/>
      <c r="H4" s="355"/>
      <c r="I4" s="355"/>
    </row>
    <row r="5" spans="1:9" ht="20.25" customHeight="1">
      <c r="A5" s="127"/>
      <c r="B5" s="126"/>
      <c r="C5" s="357"/>
      <c r="D5" s="357"/>
      <c r="E5" s="357"/>
      <c r="F5" s="357"/>
      <c r="G5" s="357"/>
      <c r="H5" s="357"/>
      <c r="I5" s="127"/>
    </row>
    <row r="6" spans="1:9" ht="12.75" customHeight="1">
      <c r="A6" s="356" t="s">
        <v>291</v>
      </c>
      <c r="B6" s="356"/>
      <c r="C6" s="356"/>
      <c r="D6" s="356"/>
      <c r="E6" s="356"/>
      <c r="F6" s="356"/>
      <c r="G6" s="356"/>
      <c r="H6" s="356"/>
      <c r="I6" s="356"/>
    </row>
    <row r="7" spans="1:9" ht="18" customHeight="1">
      <c r="A7" s="125"/>
      <c r="B7" s="125"/>
      <c r="C7" s="353" t="s">
        <v>74</v>
      </c>
      <c r="D7" s="353"/>
      <c r="E7" s="353"/>
      <c r="F7" s="353"/>
      <c r="G7" s="353"/>
      <c r="H7" s="353"/>
      <c r="I7" s="125"/>
    </row>
    <row r="8" spans="1:9" ht="12.75" customHeight="1">
      <c r="A8" s="356" t="s">
        <v>319</v>
      </c>
      <c r="B8" s="356"/>
      <c r="C8" s="356"/>
      <c r="D8" s="356"/>
      <c r="E8" s="356"/>
      <c r="F8" s="356"/>
      <c r="G8" s="356"/>
      <c r="H8" s="356"/>
      <c r="I8" s="356"/>
    </row>
    <row r="9" spans="1:9" ht="12.75" customHeight="1">
      <c r="A9" s="356" t="s">
        <v>320</v>
      </c>
      <c r="B9" s="356"/>
      <c r="C9" s="356"/>
      <c r="D9" s="356"/>
      <c r="E9" s="356"/>
      <c r="F9" s="356"/>
      <c r="G9" s="356"/>
      <c r="H9" s="356"/>
      <c r="I9" s="356"/>
    </row>
    <row r="10" spans="1:9" ht="12.75" customHeight="1">
      <c r="A10" s="359"/>
      <c r="B10" s="359"/>
      <c r="C10" s="359"/>
      <c r="D10" s="359"/>
      <c r="E10" s="359"/>
      <c r="F10" s="359"/>
      <c r="G10" s="359"/>
      <c r="H10" s="359"/>
      <c r="I10" s="359"/>
    </row>
    <row r="11" spans="1:9" s="96" customFormat="1" ht="12.75" customHeight="1">
      <c r="A11" s="360" t="s">
        <v>268</v>
      </c>
      <c r="B11" s="360"/>
      <c r="C11" s="360"/>
      <c r="D11" s="360"/>
      <c r="E11" s="360"/>
      <c r="F11" s="360"/>
      <c r="G11" s="360"/>
      <c r="H11" s="360"/>
      <c r="I11" s="360"/>
    </row>
    <row r="12" spans="1:9" s="96" customFormat="1" ht="12.75">
      <c r="A12" s="360"/>
      <c r="B12" s="361"/>
      <c r="C12" s="361"/>
      <c r="D12" s="361"/>
      <c r="E12" s="361"/>
      <c r="F12" s="361"/>
      <c r="G12" s="361"/>
      <c r="H12" s="361"/>
      <c r="I12" s="361"/>
    </row>
    <row r="13" spans="1:9" s="96" customFormat="1" ht="12.75">
      <c r="A13" s="360" t="s">
        <v>55</v>
      </c>
      <c r="B13" s="360"/>
      <c r="C13" s="360"/>
      <c r="D13" s="360"/>
      <c r="E13" s="360"/>
      <c r="F13" s="360"/>
      <c r="G13" s="360"/>
      <c r="H13" s="360"/>
      <c r="I13" s="360"/>
    </row>
    <row r="14" spans="1:9" ht="12.75">
      <c r="A14" s="356" t="s">
        <v>83</v>
      </c>
      <c r="B14" s="356"/>
      <c r="C14" s="356"/>
      <c r="D14" s="356"/>
      <c r="E14" s="356"/>
      <c r="F14" s="356"/>
      <c r="G14" s="356"/>
      <c r="H14" s="356"/>
      <c r="I14" s="356"/>
    </row>
    <row r="15" spans="1:9" ht="12.75">
      <c r="A15" s="356" t="s">
        <v>45</v>
      </c>
      <c r="B15" s="356"/>
      <c r="C15" s="356"/>
      <c r="D15" s="356"/>
      <c r="E15" s="356"/>
      <c r="F15" s="356"/>
      <c r="G15" s="356"/>
      <c r="H15" s="356"/>
      <c r="I15" s="356"/>
    </row>
    <row r="16" spans="2:9" ht="12.75">
      <c r="B16" s="58"/>
      <c r="C16" s="358" t="s">
        <v>36</v>
      </c>
      <c r="D16" s="358"/>
      <c r="E16" s="358"/>
      <c r="F16" s="358"/>
      <c r="G16" s="358"/>
      <c r="H16" s="358"/>
      <c r="I16" s="358"/>
    </row>
    <row r="17" spans="1:9" s="49" customFormat="1" ht="49.5" customHeight="1">
      <c r="A17" s="364" t="s">
        <v>97</v>
      </c>
      <c r="B17" s="364"/>
      <c r="C17" s="364" t="s">
        <v>155</v>
      </c>
      <c r="D17" s="365"/>
      <c r="E17" s="365"/>
      <c r="F17" s="365"/>
      <c r="G17" s="48" t="s">
        <v>287</v>
      </c>
      <c r="H17" s="48" t="s">
        <v>269</v>
      </c>
      <c r="I17" s="48" t="s">
        <v>270</v>
      </c>
    </row>
    <row r="18" spans="1:9" ht="12.75" customHeight="1">
      <c r="A18" s="50" t="s">
        <v>98</v>
      </c>
      <c r="B18" s="51" t="s">
        <v>156</v>
      </c>
      <c r="C18" s="366" t="s">
        <v>156</v>
      </c>
      <c r="D18" s="367"/>
      <c r="E18" s="367"/>
      <c r="F18" s="367"/>
      <c r="G18" s="128"/>
      <c r="H18" s="134">
        <f>H19+H24+H25</f>
        <v>1520180</v>
      </c>
      <c r="I18" s="134">
        <f>I19+I24+I25</f>
        <v>1333537</v>
      </c>
    </row>
    <row r="19" spans="1:9" ht="12.75">
      <c r="A19" s="52" t="s">
        <v>99</v>
      </c>
      <c r="B19" s="53" t="s">
        <v>157</v>
      </c>
      <c r="C19" s="362" t="s">
        <v>157</v>
      </c>
      <c r="D19" s="362"/>
      <c r="E19" s="362"/>
      <c r="F19" s="362"/>
      <c r="G19" s="130"/>
      <c r="H19" s="134">
        <f>H20+H21+H22+H23</f>
        <v>1368935</v>
      </c>
      <c r="I19" s="134">
        <f>I20+I21+I22+I23</f>
        <v>1195966</v>
      </c>
    </row>
    <row r="20" spans="1:9" ht="12.75">
      <c r="A20" s="52" t="s">
        <v>158</v>
      </c>
      <c r="B20" s="53" t="s">
        <v>138</v>
      </c>
      <c r="C20" s="362" t="s">
        <v>138</v>
      </c>
      <c r="D20" s="362"/>
      <c r="E20" s="362"/>
      <c r="F20" s="362"/>
      <c r="G20" s="130"/>
      <c r="H20" s="131">
        <f>19782+379862+2206</f>
        <v>401850</v>
      </c>
      <c r="I20" s="131">
        <f>357173+16255+267-5</f>
        <v>373690</v>
      </c>
    </row>
    <row r="21" spans="1:9" ht="12.75">
      <c r="A21" s="52" t="s">
        <v>159</v>
      </c>
      <c r="B21" s="54" t="s">
        <v>160</v>
      </c>
      <c r="C21" s="363" t="s">
        <v>160</v>
      </c>
      <c r="D21" s="363"/>
      <c r="E21" s="363"/>
      <c r="F21" s="363"/>
      <c r="G21" s="130"/>
      <c r="H21" s="299">
        <f>58519+877165-48</f>
        <v>935636</v>
      </c>
      <c r="I21" s="131">
        <f>722784+61044</f>
        <v>783828</v>
      </c>
    </row>
    <row r="22" spans="1:9" ht="12.75" customHeight="1">
      <c r="A22" s="52" t="s">
        <v>161</v>
      </c>
      <c r="B22" s="53" t="s">
        <v>321</v>
      </c>
      <c r="C22" s="363" t="s">
        <v>321</v>
      </c>
      <c r="D22" s="363"/>
      <c r="E22" s="363"/>
      <c r="F22" s="363"/>
      <c r="G22" s="130"/>
      <c r="H22" s="131">
        <v>18565</v>
      </c>
      <c r="I22" s="131">
        <f>2931+23330</f>
        <v>26261</v>
      </c>
    </row>
    <row r="23" spans="1:9" ht="12.75">
      <c r="A23" s="52" t="s">
        <v>162</v>
      </c>
      <c r="B23" s="54" t="s">
        <v>163</v>
      </c>
      <c r="C23" s="363" t="s">
        <v>163</v>
      </c>
      <c r="D23" s="363"/>
      <c r="E23" s="363"/>
      <c r="F23" s="363"/>
      <c r="G23" s="130"/>
      <c r="H23" s="131">
        <f>15012+78-2206</f>
        <v>12884</v>
      </c>
      <c r="I23" s="131">
        <f>29+10402+1756</f>
        <v>12187</v>
      </c>
    </row>
    <row r="24" spans="1:9" ht="12.75" customHeight="1">
      <c r="A24" s="52" t="s">
        <v>106</v>
      </c>
      <c r="B24" s="53" t="s">
        <v>322</v>
      </c>
      <c r="C24" s="363" t="s">
        <v>322</v>
      </c>
      <c r="D24" s="363"/>
      <c r="E24" s="363"/>
      <c r="F24" s="363"/>
      <c r="G24" s="130"/>
      <c r="H24" s="131"/>
      <c r="I24" s="131"/>
    </row>
    <row r="25" spans="1:9" ht="15" customHeight="1">
      <c r="A25" s="52" t="s">
        <v>117</v>
      </c>
      <c r="B25" s="53" t="s">
        <v>323</v>
      </c>
      <c r="C25" s="363" t="s">
        <v>323</v>
      </c>
      <c r="D25" s="363"/>
      <c r="E25" s="363"/>
      <c r="F25" s="363"/>
      <c r="G25" s="130"/>
      <c r="H25" s="268">
        <f>H26-H27</f>
        <v>151245</v>
      </c>
      <c r="I25" s="268">
        <f>I26-I27</f>
        <v>137571</v>
      </c>
    </row>
    <row r="26" spans="1:9" ht="12.75">
      <c r="A26" s="52" t="s">
        <v>324</v>
      </c>
      <c r="B26" s="54" t="s">
        <v>230</v>
      </c>
      <c r="C26" s="363" t="s">
        <v>230</v>
      </c>
      <c r="D26" s="363"/>
      <c r="E26" s="363"/>
      <c r="F26" s="363"/>
      <c r="G26" s="130"/>
      <c r="H26" s="298">
        <f>151425-180</f>
        <v>151245</v>
      </c>
      <c r="I26" s="298">
        <v>137571</v>
      </c>
    </row>
    <row r="27" spans="1:9" ht="12.75" customHeight="1">
      <c r="A27" s="52" t="s">
        <v>325</v>
      </c>
      <c r="B27" s="54" t="s">
        <v>231</v>
      </c>
      <c r="C27" s="363" t="s">
        <v>231</v>
      </c>
      <c r="D27" s="363"/>
      <c r="E27" s="363"/>
      <c r="F27" s="363"/>
      <c r="G27" s="130"/>
      <c r="H27" s="131"/>
      <c r="I27" s="131"/>
    </row>
    <row r="28" spans="1:10" ht="12.75" customHeight="1">
      <c r="A28" s="50" t="s">
        <v>125</v>
      </c>
      <c r="B28" s="51" t="s">
        <v>164</v>
      </c>
      <c r="C28" s="366" t="s">
        <v>164</v>
      </c>
      <c r="D28" s="366"/>
      <c r="E28" s="366"/>
      <c r="F28" s="366"/>
      <c r="G28" s="128"/>
      <c r="H28" s="134">
        <f>H29+H30+H31+H32+H33+H34+H35+H36+H37+H38+H39+H40+H41+H42</f>
        <v>1522607</v>
      </c>
      <c r="I28" s="134">
        <f>I29+I30+I31+I32+I33+I34+I35+I36+I37+I38+I39+I40+I41+I42</f>
        <v>1316939</v>
      </c>
      <c r="J28" s="282"/>
    </row>
    <row r="29" spans="1:10" ht="12.75" customHeight="1">
      <c r="A29" s="52" t="s">
        <v>99</v>
      </c>
      <c r="B29" s="53" t="s">
        <v>87</v>
      </c>
      <c r="C29" s="363" t="s">
        <v>271</v>
      </c>
      <c r="D29" s="368"/>
      <c r="E29" s="368"/>
      <c r="F29" s="368"/>
      <c r="G29" s="130"/>
      <c r="H29" s="131">
        <f>860170+265117</f>
        <v>1125287</v>
      </c>
      <c r="I29" s="131">
        <f>815577+251703</f>
        <v>1067280</v>
      </c>
      <c r="J29" s="282"/>
    </row>
    <row r="30" spans="1:10" ht="12.75" customHeight="1">
      <c r="A30" s="52" t="s">
        <v>326</v>
      </c>
      <c r="B30" s="53" t="s">
        <v>165</v>
      </c>
      <c r="C30" s="363" t="s">
        <v>272</v>
      </c>
      <c r="D30" s="368"/>
      <c r="E30" s="368"/>
      <c r="F30" s="368"/>
      <c r="G30" s="130"/>
      <c r="H30" s="291">
        <v>32030</v>
      </c>
      <c r="I30" s="291">
        <v>29528</v>
      </c>
      <c r="J30" s="282"/>
    </row>
    <row r="31" spans="1:10" ht="12.75" customHeight="1">
      <c r="A31" s="52" t="s">
        <v>117</v>
      </c>
      <c r="B31" s="53" t="s">
        <v>327</v>
      </c>
      <c r="C31" s="363" t="s">
        <v>273</v>
      </c>
      <c r="D31" s="368"/>
      <c r="E31" s="368"/>
      <c r="F31" s="368"/>
      <c r="G31" s="130"/>
      <c r="H31" s="291">
        <f>25318-3+95154-48-1</f>
        <v>120420</v>
      </c>
      <c r="I31" s="291">
        <v>25160</v>
      </c>
      <c r="J31" s="282"/>
    </row>
    <row r="32" spans="1:10" ht="12.75">
      <c r="A32" s="52" t="s">
        <v>133</v>
      </c>
      <c r="B32" s="53" t="s">
        <v>167</v>
      </c>
      <c r="C32" s="362" t="s">
        <v>274</v>
      </c>
      <c r="D32" s="368"/>
      <c r="E32" s="368"/>
      <c r="F32" s="368"/>
      <c r="G32" s="130"/>
      <c r="H32" s="299"/>
      <c r="I32" s="299">
        <v>60</v>
      </c>
      <c r="J32" s="282"/>
    </row>
    <row r="33" spans="1:10" ht="12.75">
      <c r="A33" s="52" t="s">
        <v>135</v>
      </c>
      <c r="B33" s="53" t="s">
        <v>169</v>
      </c>
      <c r="C33" s="362" t="s">
        <v>275</v>
      </c>
      <c r="D33" s="368"/>
      <c r="E33" s="368"/>
      <c r="F33" s="368"/>
      <c r="G33" s="130"/>
      <c r="H33" s="299"/>
      <c r="I33" s="299"/>
      <c r="J33" s="282"/>
    </row>
    <row r="34" spans="1:10" ht="12.75">
      <c r="A34" s="52" t="s">
        <v>168</v>
      </c>
      <c r="B34" s="53" t="s">
        <v>171</v>
      </c>
      <c r="C34" s="362" t="s">
        <v>276</v>
      </c>
      <c r="D34" s="368"/>
      <c r="E34" s="368"/>
      <c r="F34" s="368"/>
      <c r="G34" s="130"/>
      <c r="H34" s="291">
        <v>4937</v>
      </c>
      <c r="I34" s="291">
        <v>3874</v>
      </c>
      <c r="J34" s="282"/>
    </row>
    <row r="35" spans="1:10" ht="12.75" customHeight="1">
      <c r="A35" s="52" t="s">
        <v>170</v>
      </c>
      <c r="B35" s="53" t="s">
        <v>328</v>
      </c>
      <c r="C35" s="362" t="s">
        <v>329</v>
      </c>
      <c r="D35" s="368"/>
      <c r="E35" s="368"/>
      <c r="F35" s="368"/>
      <c r="G35" s="130"/>
      <c r="H35" s="291">
        <v>3777</v>
      </c>
      <c r="I35" s="291">
        <v>1000</v>
      </c>
      <c r="J35" s="282"/>
    </row>
    <row r="36" spans="1:10" ht="12.75" customHeight="1">
      <c r="A36" s="52" t="s">
        <v>172</v>
      </c>
      <c r="B36" s="53" t="s">
        <v>330</v>
      </c>
      <c r="C36" s="363" t="s">
        <v>330</v>
      </c>
      <c r="D36" s="368"/>
      <c r="E36" s="368"/>
      <c r="F36" s="368"/>
      <c r="G36" s="130"/>
      <c r="H36" s="300"/>
      <c r="I36" s="300"/>
      <c r="J36" s="282"/>
    </row>
    <row r="37" spans="1:10" ht="12.75" customHeight="1">
      <c r="A37" s="52" t="s">
        <v>251</v>
      </c>
      <c r="B37" s="53" t="s">
        <v>331</v>
      </c>
      <c r="C37" s="362" t="s">
        <v>331</v>
      </c>
      <c r="D37" s="368"/>
      <c r="E37" s="368"/>
      <c r="F37" s="368"/>
      <c r="G37" s="130"/>
      <c r="H37" s="291">
        <v>205898</v>
      </c>
      <c r="I37" s="291">
        <f>55400+120124</f>
        <v>175524</v>
      </c>
      <c r="J37" s="282"/>
    </row>
    <row r="38" spans="1:9" ht="15.75" customHeight="1">
      <c r="A38" s="52" t="s">
        <v>252</v>
      </c>
      <c r="B38" s="53" t="s">
        <v>332</v>
      </c>
      <c r="C38" s="363" t="s">
        <v>277</v>
      </c>
      <c r="D38" s="365"/>
      <c r="E38" s="365"/>
      <c r="F38" s="365"/>
      <c r="G38" s="130"/>
      <c r="H38" s="298"/>
      <c r="I38" s="298"/>
    </row>
    <row r="39" spans="1:9" ht="15.75" customHeight="1">
      <c r="A39" s="52" t="s">
        <v>253</v>
      </c>
      <c r="B39" s="53" t="s">
        <v>333</v>
      </c>
      <c r="C39" s="363" t="s">
        <v>278</v>
      </c>
      <c r="D39" s="368"/>
      <c r="E39" s="368"/>
      <c r="F39" s="368"/>
      <c r="G39" s="130"/>
      <c r="H39" s="131"/>
      <c r="I39" s="131"/>
    </row>
    <row r="40" spans="1:9" ht="12.75">
      <c r="A40" s="52" t="s">
        <v>254</v>
      </c>
      <c r="B40" s="53" t="s">
        <v>334</v>
      </c>
      <c r="C40" s="363" t="s">
        <v>279</v>
      </c>
      <c r="D40" s="368"/>
      <c r="E40" s="368"/>
      <c r="F40" s="368"/>
      <c r="G40" s="130"/>
      <c r="H40" s="298"/>
      <c r="I40" s="298"/>
    </row>
    <row r="41" spans="1:9" ht="12.75">
      <c r="A41" s="52" t="s">
        <v>280</v>
      </c>
      <c r="B41" s="53" t="s">
        <v>335</v>
      </c>
      <c r="C41" s="363" t="s">
        <v>281</v>
      </c>
      <c r="D41" s="368"/>
      <c r="E41" s="368"/>
      <c r="F41" s="368"/>
      <c r="G41" s="130"/>
      <c r="H41" s="298">
        <f>10848+122+19288</f>
        <v>30258</v>
      </c>
      <c r="I41" s="298">
        <v>12490</v>
      </c>
    </row>
    <row r="42" spans="1:9" ht="12.75">
      <c r="A42" s="52" t="s">
        <v>282</v>
      </c>
      <c r="B42" s="53" t="s">
        <v>175</v>
      </c>
      <c r="C42" s="375" t="s">
        <v>283</v>
      </c>
      <c r="D42" s="376"/>
      <c r="E42" s="376"/>
      <c r="F42" s="377"/>
      <c r="G42" s="130"/>
      <c r="H42" s="298"/>
      <c r="I42" s="298">
        <f>1756+267</f>
        <v>2023</v>
      </c>
    </row>
    <row r="43" spans="1:9" ht="12.75">
      <c r="A43" s="51" t="s">
        <v>126</v>
      </c>
      <c r="B43" s="55" t="s">
        <v>232</v>
      </c>
      <c r="C43" s="372" t="s">
        <v>232</v>
      </c>
      <c r="D43" s="373"/>
      <c r="E43" s="373"/>
      <c r="F43" s="374"/>
      <c r="G43" s="128"/>
      <c r="H43" s="134">
        <f>H18-H28</f>
        <v>-2427</v>
      </c>
      <c r="I43" s="134">
        <f>I18-I28</f>
        <v>16598</v>
      </c>
    </row>
    <row r="44" spans="1:9" ht="12.75">
      <c r="A44" s="51" t="s">
        <v>137</v>
      </c>
      <c r="B44" s="51" t="s">
        <v>176</v>
      </c>
      <c r="C44" s="378" t="s">
        <v>176</v>
      </c>
      <c r="D44" s="373"/>
      <c r="E44" s="373"/>
      <c r="F44" s="374"/>
      <c r="G44" s="133"/>
      <c r="H44" s="134">
        <f>H45-H46-H47</f>
        <v>1200</v>
      </c>
      <c r="I44" s="134">
        <f>I45-I46-I47</f>
        <v>0</v>
      </c>
    </row>
    <row r="45" spans="1:9" ht="12.75">
      <c r="A45" s="54" t="s">
        <v>177</v>
      </c>
      <c r="B45" s="53" t="s">
        <v>336</v>
      </c>
      <c r="C45" s="375" t="s">
        <v>284</v>
      </c>
      <c r="D45" s="376"/>
      <c r="E45" s="376"/>
      <c r="F45" s="377"/>
      <c r="G45" s="132"/>
      <c r="H45" s="131">
        <v>1200</v>
      </c>
      <c r="I45" s="131"/>
    </row>
    <row r="46" spans="1:9" ht="12.75">
      <c r="A46" s="54" t="s">
        <v>106</v>
      </c>
      <c r="B46" s="53" t="s">
        <v>285</v>
      </c>
      <c r="C46" s="375" t="s">
        <v>285</v>
      </c>
      <c r="D46" s="376"/>
      <c r="E46" s="376"/>
      <c r="F46" s="377"/>
      <c r="G46" s="132"/>
      <c r="H46" s="131"/>
      <c r="I46" s="131"/>
    </row>
    <row r="47" spans="1:9" ht="12.75">
      <c r="A47" s="54" t="s">
        <v>182</v>
      </c>
      <c r="B47" s="53" t="s">
        <v>337</v>
      </c>
      <c r="C47" s="375" t="s">
        <v>286</v>
      </c>
      <c r="D47" s="376"/>
      <c r="E47" s="376"/>
      <c r="F47" s="377"/>
      <c r="G47" s="132"/>
      <c r="H47" s="131"/>
      <c r="I47" s="131"/>
    </row>
    <row r="48" spans="1:9" ht="12.75">
      <c r="A48" s="51" t="s">
        <v>141</v>
      </c>
      <c r="B48" s="55" t="s">
        <v>178</v>
      </c>
      <c r="C48" s="372" t="s">
        <v>178</v>
      </c>
      <c r="D48" s="373"/>
      <c r="E48" s="373"/>
      <c r="F48" s="374"/>
      <c r="G48" s="133"/>
      <c r="H48" s="129"/>
      <c r="I48" s="129"/>
    </row>
    <row r="49" spans="1:9" ht="30" customHeight="1">
      <c r="A49" s="51" t="s">
        <v>153</v>
      </c>
      <c r="B49" s="55" t="s">
        <v>88</v>
      </c>
      <c r="C49" s="369" t="s">
        <v>88</v>
      </c>
      <c r="D49" s="370"/>
      <c r="E49" s="370"/>
      <c r="F49" s="371"/>
      <c r="G49" s="133"/>
      <c r="H49" s="129"/>
      <c r="I49" s="129"/>
    </row>
    <row r="50" spans="1:9" ht="12.75">
      <c r="A50" s="51" t="s">
        <v>180</v>
      </c>
      <c r="B50" s="55" t="s">
        <v>338</v>
      </c>
      <c r="C50" s="372" t="s">
        <v>338</v>
      </c>
      <c r="D50" s="373"/>
      <c r="E50" s="373"/>
      <c r="F50" s="374"/>
      <c r="G50" s="133"/>
      <c r="H50" s="129"/>
      <c r="I50" s="129"/>
    </row>
    <row r="51" spans="1:9" ht="30" customHeight="1">
      <c r="A51" s="51" t="s">
        <v>181</v>
      </c>
      <c r="B51" s="51" t="s">
        <v>339</v>
      </c>
      <c r="C51" s="381" t="s">
        <v>339</v>
      </c>
      <c r="D51" s="370"/>
      <c r="E51" s="370"/>
      <c r="F51" s="371"/>
      <c r="G51" s="133"/>
      <c r="H51" s="135">
        <f>H43+H44+H48</f>
        <v>-1227</v>
      </c>
      <c r="I51" s="135">
        <f>I43+I44+I48</f>
        <v>16598</v>
      </c>
    </row>
    <row r="52" spans="1:9" ht="12.75">
      <c r="A52" s="51" t="s">
        <v>99</v>
      </c>
      <c r="B52" s="51" t="s">
        <v>179</v>
      </c>
      <c r="C52" s="378" t="s">
        <v>179</v>
      </c>
      <c r="D52" s="373"/>
      <c r="E52" s="373"/>
      <c r="F52" s="374"/>
      <c r="G52" s="133"/>
      <c r="H52" s="129"/>
      <c r="I52" s="129"/>
    </row>
    <row r="53" spans="1:9" ht="12.75">
      <c r="A53" s="51" t="s">
        <v>340</v>
      </c>
      <c r="B53" s="55" t="s">
        <v>250</v>
      </c>
      <c r="C53" s="372" t="s">
        <v>250</v>
      </c>
      <c r="D53" s="373"/>
      <c r="E53" s="373"/>
      <c r="F53" s="374"/>
      <c r="G53" s="133"/>
      <c r="H53" s="135">
        <f>H51+H52</f>
        <v>-1227</v>
      </c>
      <c r="I53" s="135">
        <f>I51+I52</f>
        <v>16598</v>
      </c>
    </row>
    <row r="54" spans="1:9" ht="12.75">
      <c r="A54" s="54" t="s">
        <v>99</v>
      </c>
      <c r="B54" s="53" t="s">
        <v>341</v>
      </c>
      <c r="C54" s="375" t="s">
        <v>341</v>
      </c>
      <c r="D54" s="376"/>
      <c r="E54" s="376"/>
      <c r="F54" s="377"/>
      <c r="G54" s="132"/>
      <c r="H54" s="136"/>
      <c r="I54" s="136"/>
    </row>
    <row r="55" spans="1:9" ht="12.75">
      <c r="A55" s="54" t="s">
        <v>106</v>
      </c>
      <c r="B55" s="53" t="s">
        <v>342</v>
      </c>
      <c r="C55" s="375" t="s">
        <v>342</v>
      </c>
      <c r="D55" s="376"/>
      <c r="E55" s="376"/>
      <c r="F55" s="377"/>
      <c r="G55" s="132"/>
      <c r="H55" s="136"/>
      <c r="I55" s="136"/>
    </row>
    <row r="56" spans="1:9" ht="12.75">
      <c r="A56" s="44"/>
      <c r="B56" s="44"/>
      <c r="C56" s="44"/>
      <c r="D56" s="44"/>
      <c r="G56" s="56"/>
      <c r="H56" s="56"/>
      <c r="I56" s="56"/>
    </row>
    <row r="57" spans="1:9" ht="15" customHeight="1">
      <c r="A57" s="57"/>
      <c r="B57" s="56"/>
      <c r="C57" s="354" t="s">
        <v>77</v>
      </c>
      <c r="D57" s="354"/>
      <c r="E57" s="56"/>
      <c r="F57" s="57"/>
      <c r="G57" s="58"/>
      <c r="I57" s="59" t="s">
        <v>76</v>
      </c>
    </row>
    <row r="58" spans="2:9" ht="34.5" customHeight="1">
      <c r="B58" s="56"/>
      <c r="C58" s="379" t="s">
        <v>343</v>
      </c>
      <c r="D58" s="380"/>
      <c r="G58" s="60" t="s">
        <v>316</v>
      </c>
      <c r="I58" s="61" t="s">
        <v>317</v>
      </c>
    </row>
    <row r="59" spans="1:9" ht="15" customHeight="1">
      <c r="A59" s="57"/>
      <c r="B59" s="56"/>
      <c r="C59" s="354" t="s">
        <v>81</v>
      </c>
      <c r="D59" s="354"/>
      <c r="E59" s="56"/>
      <c r="F59" s="57"/>
      <c r="G59" s="58"/>
      <c r="I59" s="59" t="s">
        <v>78</v>
      </c>
    </row>
    <row r="60" ht="12.75">
      <c r="G60" s="60" t="s">
        <v>316</v>
      </c>
    </row>
  </sheetData>
  <sheetProtection/>
  <mergeCells count="56">
    <mergeCell ref="C58:D58"/>
    <mergeCell ref="C50:F50"/>
    <mergeCell ref="C51:F51"/>
    <mergeCell ref="C52:F52"/>
    <mergeCell ref="C53:F53"/>
    <mergeCell ref="C54:F54"/>
    <mergeCell ref="C55:F55"/>
    <mergeCell ref="C57:D57"/>
    <mergeCell ref="C45:F45"/>
    <mergeCell ref="C46:F46"/>
    <mergeCell ref="C39:F39"/>
    <mergeCell ref="C40:F40"/>
    <mergeCell ref="C41:F41"/>
    <mergeCell ref="C42:F42"/>
    <mergeCell ref="C24:F24"/>
    <mergeCell ref="C37:F37"/>
    <mergeCell ref="C38:F38"/>
    <mergeCell ref="C27:F27"/>
    <mergeCell ref="C28:F28"/>
    <mergeCell ref="C29:F29"/>
    <mergeCell ref="C30:F30"/>
    <mergeCell ref="C31:F31"/>
    <mergeCell ref="C34:F34"/>
    <mergeCell ref="C35:F35"/>
    <mergeCell ref="C32:F32"/>
    <mergeCell ref="C33:F33"/>
    <mergeCell ref="C25:F25"/>
    <mergeCell ref="C26:F26"/>
    <mergeCell ref="C49:F49"/>
    <mergeCell ref="C48:F48"/>
    <mergeCell ref="C47:F47"/>
    <mergeCell ref="C36:F36"/>
    <mergeCell ref="C43:F43"/>
    <mergeCell ref="C44:F44"/>
    <mergeCell ref="C22:F22"/>
    <mergeCell ref="C23:F23"/>
    <mergeCell ref="A17:B17"/>
    <mergeCell ref="C17:F17"/>
    <mergeCell ref="C18:F18"/>
    <mergeCell ref="C19:F19"/>
    <mergeCell ref="A12:I12"/>
    <mergeCell ref="A13:I13"/>
    <mergeCell ref="A14:I14"/>
    <mergeCell ref="A15:I15"/>
    <mergeCell ref="C20:F20"/>
    <mergeCell ref="C21:F21"/>
    <mergeCell ref="C59:D59"/>
    <mergeCell ref="A4:I4"/>
    <mergeCell ref="A6:I6"/>
    <mergeCell ref="A8:I8"/>
    <mergeCell ref="A9:I9"/>
    <mergeCell ref="C5:H5"/>
    <mergeCell ref="C7:H7"/>
    <mergeCell ref="C16:I16"/>
    <mergeCell ref="A10:I10"/>
    <mergeCell ref="A11:I1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SheetLayoutView="100" zoomScalePageLayoutView="0" workbookViewId="0" topLeftCell="A21">
      <selection activeCell="B14" sqref="B14"/>
    </sheetView>
  </sheetViews>
  <sheetFormatPr defaultColWidth="9.140625" defaultRowHeight="12.75"/>
  <cols>
    <col min="1" max="1" width="3.28125" style="97" customWidth="1"/>
    <col min="2" max="2" width="34.00390625" style="97" customWidth="1"/>
    <col min="3" max="3" width="6.8515625" style="97" customWidth="1"/>
    <col min="4" max="6" width="9.140625" style="97" customWidth="1"/>
    <col min="7" max="7" width="10.140625" style="97" customWidth="1"/>
    <col min="8" max="9" width="9.140625" style="97" customWidth="1"/>
    <col min="10" max="10" width="7.8515625" style="97" customWidth="1"/>
    <col min="11" max="11" width="4.421875" style="97" customWidth="1"/>
    <col min="12" max="16384" width="9.140625" style="97" customWidth="1"/>
  </cols>
  <sheetData>
    <row r="1" spans="1:12" s="74" customFormat="1" ht="12.75">
      <c r="A1" s="83"/>
      <c r="G1" s="62" t="s">
        <v>360</v>
      </c>
      <c r="H1" s="82"/>
      <c r="I1" s="82"/>
      <c r="J1" s="82"/>
      <c r="K1" s="82"/>
      <c r="L1" s="82"/>
    </row>
    <row r="2" spans="1:12" s="74" customFormat="1" ht="12.75">
      <c r="A2" s="82"/>
      <c r="B2" s="82"/>
      <c r="C2" s="63"/>
      <c r="D2" s="63"/>
      <c r="E2" s="82"/>
      <c r="G2" s="62" t="s">
        <v>289</v>
      </c>
      <c r="H2" s="82"/>
      <c r="I2" s="82"/>
      <c r="J2" s="82"/>
      <c r="K2" s="82"/>
      <c r="L2" s="82"/>
    </row>
    <row r="3" spans="1:14" ht="15.75">
      <c r="A3" s="392" t="s">
        <v>46</v>
      </c>
      <c r="B3" s="392"/>
      <c r="C3" s="392"/>
      <c r="D3" s="392"/>
      <c r="E3" s="392"/>
      <c r="F3" s="392"/>
      <c r="G3" s="392"/>
      <c r="H3" s="392"/>
      <c r="I3" s="392"/>
      <c r="J3" s="392"/>
      <c r="K3" s="272"/>
      <c r="L3" s="218"/>
      <c r="M3" s="218"/>
      <c r="N3" s="218"/>
    </row>
    <row r="4" spans="1:11" ht="7.5" customHeight="1">
      <c r="A4" s="95" t="s">
        <v>359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5" s="74" customFormat="1" ht="11.25" customHeight="1">
      <c r="A5" s="64"/>
      <c r="B5" s="137"/>
      <c r="C5" s="393"/>
      <c r="D5" s="393"/>
      <c r="E5" s="393"/>
      <c r="F5" s="393"/>
      <c r="G5" s="393"/>
      <c r="H5" s="137"/>
      <c r="I5" s="137"/>
      <c r="J5" s="83"/>
      <c r="K5" s="83"/>
      <c r="L5" s="83"/>
      <c r="M5" s="98"/>
      <c r="N5" s="98"/>
      <c r="O5" s="98"/>
    </row>
    <row r="6" spans="1:15" s="74" customFormat="1" ht="15" customHeight="1">
      <c r="A6" s="394" t="s">
        <v>291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98"/>
      <c r="N6" s="98"/>
      <c r="O6" s="98"/>
    </row>
    <row r="7" spans="1:15" s="74" customFormat="1" ht="11.25" customHeight="1">
      <c r="A7" s="390" t="s">
        <v>75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98"/>
      <c r="N7" s="98"/>
      <c r="O7" s="98"/>
    </row>
    <row r="8" spans="1:15" s="74" customFormat="1" ht="28.5" customHeight="1">
      <c r="A8" s="387" t="s">
        <v>358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99"/>
      <c r="N8" s="99"/>
      <c r="O8" s="99"/>
    </row>
    <row r="9" spans="1:11" ht="11.25" customHeight="1">
      <c r="A9" s="100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5" s="74" customFormat="1" ht="14.25" customHeight="1">
      <c r="A10" s="389" t="s">
        <v>15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101"/>
      <c r="N10" s="101"/>
      <c r="O10" s="101"/>
    </row>
    <row r="11" spans="1:15" s="74" customFormat="1" ht="12.75">
      <c r="A11" s="390" t="s">
        <v>85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98"/>
      <c r="N11" s="98"/>
      <c r="O11" s="98"/>
    </row>
    <row r="12" spans="1:15" s="74" customFormat="1" ht="11.2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8"/>
      <c r="N12" s="98"/>
      <c r="O12" s="98"/>
    </row>
    <row r="13" spans="1:15" s="74" customFormat="1" ht="12.75">
      <c r="A13" s="391" t="s">
        <v>82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98"/>
      <c r="N13" s="98"/>
      <c r="O13" s="98"/>
    </row>
    <row r="14" spans="1:15" s="74" customFormat="1" ht="13.5" customHeight="1">
      <c r="A14" s="92"/>
      <c r="B14" s="92"/>
      <c r="C14" s="388" t="s">
        <v>263</v>
      </c>
      <c r="D14" s="388"/>
      <c r="E14" s="388"/>
      <c r="F14" s="92"/>
      <c r="G14" s="92"/>
      <c r="H14" s="92"/>
      <c r="I14" s="92"/>
      <c r="J14" s="92"/>
      <c r="K14" s="92"/>
      <c r="L14" s="92"/>
      <c r="M14" s="98"/>
      <c r="N14" s="98"/>
      <c r="O14" s="98"/>
    </row>
    <row r="15" spans="1:12" s="74" customFormat="1" ht="12.75">
      <c r="A15" s="65"/>
      <c r="B15" s="65"/>
      <c r="C15" s="65"/>
      <c r="D15" s="65"/>
      <c r="F15" s="219" t="s">
        <v>36</v>
      </c>
      <c r="H15" s="102"/>
      <c r="I15" s="102"/>
      <c r="J15" s="102"/>
      <c r="K15" s="102"/>
      <c r="L15" s="102"/>
    </row>
    <row r="16" spans="1:11" ht="12.75" customHeight="1">
      <c r="A16" s="382" t="s">
        <v>97</v>
      </c>
      <c r="B16" s="382" t="s">
        <v>155</v>
      </c>
      <c r="C16" s="382" t="s">
        <v>357</v>
      </c>
      <c r="D16" s="382" t="s">
        <v>9</v>
      </c>
      <c r="E16" s="382"/>
      <c r="F16" s="382"/>
      <c r="G16" s="382"/>
      <c r="H16" s="382"/>
      <c r="I16" s="383" t="s">
        <v>184</v>
      </c>
      <c r="J16" s="382" t="s">
        <v>356</v>
      </c>
      <c r="K16" s="66"/>
    </row>
    <row r="17" spans="1:11" ht="63.75">
      <c r="A17" s="382"/>
      <c r="B17" s="382"/>
      <c r="C17" s="382"/>
      <c r="D17" s="14" t="s">
        <v>310</v>
      </c>
      <c r="E17" s="14" t="s">
        <v>228</v>
      </c>
      <c r="F17" s="14" t="s">
        <v>355</v>
      </c>
      <c r="G17" s="14" t="s">
        <v>311</v>
      </c>
      <c r="H17" s="14" t="s">
        <v>229</v>
      </c>
      <c r="I17" s="384"/>
      <c r="J17" s="382"/>
      <c r="K17" s="66"/>
    </row>
    <row r="18" spans="1:11" ht="13.5" customHeight="1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260"/>
    </row>
    <row r="19" spans="1:11" ht="15.75">
      <c r="A19" s="14">
        <v>1</v>
      </c>
      <c r="B19" s="89" t="s">
        <v>354</v>
      </c>
      <c r="C19" s="14"/>
      <c r="D19" s="14"/>
      <c r="E19" s="14"/>
      <c r="F19" s="14"/>
      <c r="G19" s="14"/>
      <c r="H19" s="14"/>
      <c r="I19" s="138">
        <f>SUM(D19:H19)</f>
        <v>0</v>
      </c>
      <c r="J19" s="221"/>
      <c r="K19" s="284"/>
    </row>
    <row r="20" spans="1:11" ht="36" customHeight="1">
      <c r="A20" s="15">
        <v>2</v>
      </c>
      <c r="B20" s="90" t="s">
        <v>351</v>
      </c>
      <c r="C20" s="14"/>
      <c r="D20" s="15" t="s">
        <v>344</v>
      </c>
      <c r="E20" s="15"/>
      <c r="F20" s="15" t="s">
        <v>344</v>
      </c>
      <c r="G20" s="15" t="s">
        <v>344</v>
      </c>
      <c r="H20" s="15" t="s">
        <v>344</v>
      </c>
      <c r="I20" s="138">
        <f>SUM(D20:H20)</f>
        <v>0</v>
      </c>
      <c r="J20" s="222" t="s">
        <v>344</v>
      </c>
      <c r="K20" s="285"/>
    </row>
    <row r="21" spans="1:11" ht="30" customHeight="1">
      <c r="A21" s="15">
        <v>3</v>
      </c>
      <c r="B21" s="90" t="s">
        <v>350</v>
      </c>
      <c r="C21" s="14"/>
      <c r="D21" s="15" t="s">
        <v>344</v>
      </c>
      <c r="E21" s="15"/>
      <c r="F21" s="15" t="s">
        <v>344</v>
      </c>
      <c r="G21" s="15" t="s">
        <v>344</v>
      </c>
      <c r="H21" s="15" t="s">
        <v>344</v>
      </c>
      <c r="I21" s="138">
        <f>SUM(D21:H21)</f>
        <v>0</v>
      </c>
      <c r="J21" s="222" t="s">
        <v>344</v>
      </c>
      <c r="K21" s="285"/>
    </row>
    <row r="22" spans="1:11" ht="25.5">
      <c r="A22" s="15">
        <v>4</v>
      </c>
      <c r="B22" s="90" t="s">
        <v>349</v>
      </c>
      <c r="C22" s="15"/>
      <c r="D22" s="15" t="s">
        <v>344</v>
      </c>
      <c r="E22" s="15"/>
      <c r="F22" s="15" t="s">
        <v>344</v>
      </c>
      <c r="G22" s="15" t="s">
        <v>344</v>
      </c>
      <c r="H22" s="15"/>
      <c r="I22" s="138">
        <f aca="true" t="shared" si="0" ref="I22:I35">SUM(D22:H22)</f>
        <v>0</v>
      </c>
      <c r="J22" s="222" t="s">
        <v>344</v>
      </c>
      <c r="K22" s="285"/>
    </row>
    <row r="23" spans="1:11" ht="15.75">
      <c r="A23" s="15">
        <v>5</v>
      </c>
      <c r="B23" s="90" t="s">
        <v>348</v>
      </c>
      <c r="C23" s="15"/>
      <c r="D23" s="15" t="s">
        <v>344</v>
      </c>
      <c r="E23" s="15" t="s">
        <v>344</v>
      </c>
      <c r="F23" s="15"/>
      <c r="G23" s="15" t="s">
        <v>344</v>
      </c>
      <c r="H23" s="15" t="s">
        <v>344</v>
      </c>
      <c r="I23" s="138">
        <f t="shared" si="0"/>
        <v>0</v>
      </c>
      <c r="J23" s="222" t="s">
        <v>344</v>
      </c>
      <c r="K23" s="285"/>
    </row>
    <row r="24" spans="1:11" ht="15.75">
      <c r="A24" s="15">
        <v>6</v>
      </c>
      <c r="B24" s="90" t="s">
        <v>347</v>
      </c>
      <c r="C24" s="15"/>
      <c r="D24" s="15" t="s">
        <v>344</v>
      </c>
      <c r="E24" s="15" t="s">
        <v>344</v>
      </c>
      <c r="F24" s="15"/>
      <c r="G24" s="15" t="s">
        <v>344</v>
      </c>
      <c r="H24" s="15" t="s">
        <v>344</v>
      </c>
      <c r="I24" s="138">
        <f t="shared" si="0"/>
        <v>0</v>
      </c>
      <c r="J24" s="222" t="s">
        <v>344</v>
      </c>
      <c r="K24" s="285"/>
    </row>
    <row r="25" spans="1:11" ht="25.5">
      <c r="A25" s="15">
        <v>7</v>
      </c>
      <c r="B25" s="90" t="s">
        <v>353</v>
      </c>
      <c r="C25" s="15"/>
      <c r="D25" s="15"/>
      <c r="E25" s="15" t="s">
        <v>344</v>
      </c>
      <c r="F25" s="15" t="s">
        <v>344</v>
      </c>
      <c r="G25" s="15" t="s">
        <v>344</v>
      </c>
      <c r="H25" s="15" t="s">
        <v>344</v>
      </c>
      <c r="I25" s="138">
        <f t="shared" si="0"/>
        <v>0</v>
      </c>
      <c r="J25" s="223"/>
      <c r="K25" s="286"/>
    </row>
    <row r="26" spans="1:11" ht="25.5">
      <c r="A26" s="15">
        <v>8</v>
      </c>
      <c r="B26" s="90" t="s">
        <v>345</v>
      </c>
      <c r="C26" s="14"/>
      <c r="D26" s="15" t="s">
        <v>344</v>
      </c>
      <c r="E26" s="15" t="s">
        <v>344</v>
      </c>
      <c r="F26" s="15" t="s">
        <v>344</v>
      </c>
      <c r="G26" s="15"/>
      <c r="H26" s="15"/>
      <c r="I26" s="138">
        <f t="shared" si="0"/>
        <v>0</v>
      </c>
      <c r="J26" s="223"/>
      <c r="K26" s="286"/>
    </row>
    <row r="27" spans="1:12" ht="12.75">
      <c r="A27" s="14">
        <v>9</v>
      </c>
      <c r="B27" s="89" t="s">
        <v>352</v>
      </c>
      <c r="C27" s="14"/>
      <c r="D27" s="15"/>
      <c r="E27" s="15"/>
      <c r="F27" s="15"/>
      <c r="G27" s="15"/>
      <c r="H27" s="15">
        <v>28330</v>
      </c>
      <c r="I27" s="138">
        <f t="shared" si="0"/>
        <v>28330</v>
      </c>
      <c r="J27" s="220"/>
      <c r="K27" s="287"/>
      <c r="L27" s="97" t="s">
        <v>70</v>
      </c>
    </row>
    <row r="28" spans="1:11" ht="38.25">
      <c r="A28" s="15">
        <v>10</v>
      </c>
      <c r="B28" s="90" t="s">
        <v>351</v>
      </c>
      <c r="C28" s="14"/>
      <c r="D28" s="15" t="s">
        <v>344</v>
      </c>
      <c r="E28" s="15"/>
      <c r="F28" s="15" t="s">
        <v>344</v>
      </c>
      <c r="G28" s="15" t="s">
        <v>344</v>
      </c>
      <c r="H28" s="15" t="s">
        <v>344</v>
      </c>
      <c r="I28" s="138">
        <f t="shared" si="0"/>
        <v>0</v>
      </c>
      <c r="J28" s="222" t="s">
        <v>344</v>
      </c>
      <c r="K28" s="285"/>
    </row>
    <row r="29" spans="1:11" ht="25.5">
      <c r="A29" s="15">
        <v>11</v>
      </c>
      <c r="B29" s="90" t="s">
        <v>350</v>
      </c>
      <c r="C29" s="14"/>
      <c r="D29" s="15" t="s">
        <v>344</v>
      </c>
      <c r="E29" s="15"/>
      <c r="F29" s="15" t="s">
        <v>344</v>
      </c>
      <c r="G29" s="15" t="s">
        <v>344</v>
      </c>
      <c r="H29" s="15" t="s">
        <v>344</v>
      </c>
      <c r="I29" s="138">
        <f t="shared" si="0"/>
        <v>0</v>
      </c>
      <c r="J29" s="222" t="s">
        <v>344</v>
      </c>
      <c r="K29" s="285"/>
    </row>
    <row r="30" spans="1:11" ht="25.5">
      <c r="A30" s="15">
        <v>12</v>
      </c>
      <c r="B30" s="90" t="s">
        <v>349</v>
      </c>
      <c r="C30" s="14"/>
      <c r="D30" s="15" t="s">
        <v>344</v>
      </c>
      <c r="E30" s="15"/>
      <c r="F30" s="15" t="s">
        <v>344</v>
      </c>
      <c r="G30" s="15" t="s">
        <v>344</v>
      </c>
      <c r="H30" s="15"/>
      <c r="I30" s="138">
        <f t="shared" si="0"/>
        <v>0</v>
      </c>
      <c r="J30" s="222" t="s">
        <v>344</v>
      </c>
      <c r="K30" s="285"/>
    </row>
    <row r="31" spans="1:11" ht="15.75">
      <c r="A31" s="15">
        <v>13</v>
      </c>
      <c r="B31" s="90" t="s">
        <v>348</v>
      </c>
      <c r="C31" s="14"/>
      <c r="D31" s="15" t="s">
        <v>344</v>
      </c>
      <c r="E31" s="15" t="s">
        <v>344</v>
      </c>
      <c r="F31" s="15"/>
      <c r="G31" s="15" t="s">
        <v>344</v>
      </c>
      <c r="H31" s="15" t="s">
        <v>344</v>
      </c>
      <c r="I31" s="138">
        <f t="shared" si="0"/>
        <v>0</v>
      </c>
      <c r="J31" s="222" t="s">
        <v>344</v>
      </c>
      <c r="K31" s="285"/>
    </row>
    <row r="32" spans="1:11" ht="15.75">
      <c r="A32" s="15">
        <v>14</v>
      </c>
      <c r="B32" s="90" t="s">
        <v>347</v>
      </c>
      <c r="C32" s="14"/>
      <c r="D32" s="15" t="s">
        <v>344</v>
      </c>
      <c r="E32" s="15" t="s">
        <v>344</v>
      </c>
      <c r="F32" s="15"/>
      <c r="G32" s="15" t="s">
        <v>344</v>
      </c>
      <c r="H32" s="15" t="s">
        <v>344</v>
      </c>
      <c r="I32" s="138">
        <f t="shared" si="0"/>
        <v>0</v>
      </c>
      <c r="J32" s="222" t="s">
        <v>344</v>
      </c>
      <c r="K32" s="285"/>
    </row>
    <row r="33" spans="1:11" ht="25.5">
      <c r="A33" s="15">
        <v>15</v>
      </c>
      <c r="B33" s="90" t="s">
        <v>346</v>
      </c>
      <c r="C33" s="14"/>
      <c r="D33" s="15"/>
      <c r="E33" s="15" t="s">
        <v>344</v>
      </c>
      <c r="F33" s="15" t="s">
        <v>344</v>
      </c>
      <c r="G33" s="15" t="s">
        <v>344</v>
      </c>
      <c r="H33" s="15" t="s">
        <v>344</v>
      </c>
      <c r="I33" s="138">
        <f t="shared" si="0"/>
        <v>0</v>
      </c>
      <c r="J33" s="223"/>
      <c r="K33" s="286"/>
    </row>
    <row r="34" spans="1:12" ht="25.5">
      <c r="A34" s="15">
        <v>16</v>
      </c>
      <c r="B34" s="90" t="s">
        <v>345</v>
      </c>
      <c r="C34" s="14"/>
      <c r="D34" s="15" t="s">
        <v>344</v>
      </c>
      <c r="E34" s="15" t="s">
        <v>344</v>
      </c>
      <c r="F34" s="15" t="s">
        <v>344</v>
      </c>
      <c r="G34" s="15"/>
      <c r="H34" s="315">
        <f>'Veiklos rezultatų'!H51</f>
        <v>-1227</v>
      </c>
      <c r="I34" s="138">
        <f t="shared" si="0"/>
        <v>-1227</v>
      </c>
      <c r="J34" s="223"/>
      <c r="K34" s="286"/>
      <c r="L34" s="97" t="s">
        <v>71</v>
      </c>
    </row>
    <row r="35" spans="1:12" ht="12.75">
      <c r="A35" s="14">
        <v>17</v>
      </c>
      <c r="B35" s="269" t="s">
        <v>386</v>
      </c>
      <c r="C35" s="14"/>
      <c r="D35" s="14"/>
      <c r="E35" s="14"/>
      <c r="F35" s="14"/>
      <c r="G35" s="14"/>
      <c r="H35" s="320">
        <f>H27+H34</f>
        <v>27103</v>
      </c>
      <c r="I35" s="138">
        <f t="shared" si="0"/>
        <v>27103</v>
      </c>
      <c r="J35" s="220"/>
      <c r="K35" s="287"/>
      <c r="L35" s="97" t="s">
        <v>72</v>
      </c>
    </row>
    <row r="36" spans="1:11" ht="12.75">
      <c r="A36" s="81"/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s="45" customFormat="1" ht="12.75">
      <c r="A37" s="57"/>
      <c r="B37" s="385" t="s">
        <v>77</v>
      </c>
      <c r="C37" s="385"/>
      <c r="D37" s="385"/>
      <c r="E37" s="332"/>
      <c r="F37" s="331"/>
      <c r="G37" s="47"/>
      <c r="H37" s="385" t="s">
        <v>76</v>
      </c>
      <c r="I37" s="385"/>
      <c r="J37" s="385"/>
      <c r="K37" s="281"/>
    </row>
    <row r="38" spans="2:11" s="45" customFormat="1" ht="18.75" customHeight="1">
      <c r="B38" s="386" t="s">
        <v>343</v>
      </c>
      <c r="C38" s="386"/>
      <c r="D38" s="386"/>
      <c r="E38" s="112"/>
      <c r="F38" s="60" t="s">
        <v>316</v>
      </c>
      <c r="H38" s="386" t="s">
        <v>317</v>
      </c>
      <c r="I38" s="386"/>
      <c r="J38" s="386"/>
      <c r="K38" s="60"/>
    </row>
    <row r="39" spans="2:11" s="45" customFormat="1" ht="18.75" customHeight="1">
      <c r="B39" s="60"/>
      <c r="C39" s="60"/>
      <c r="D39" s="60"/>
      <c r="E39" s="112"/>
      <c r="F39" s="60"/>
      <c r="H39" s="60"/>
      <c r="I39" s="60"/>
      <c r="J39" s="60"/>
      <c r="K39" s="60"/>
    </row>
    <row r="40" spans="1:11" ht="15" customHeight="1">
      <c r="A40" s="69" t="s">
        <v>16</v>
      </c>
      <c r="B40" s="67"/>
      <c r="C40" s="67"/>
      <c r="D40" s="68"/>
      <c r="E40" s="69"/>
      <c r="F40" s="69"/>
      <c r="G40" s="102"/>
      <c r="H40" s="69"/>
      <c r="I40" s="69"/>
      <c r="J40" s="69"/>
      <c r="K40" s="69"/>
    </row>
    <row r="41" spans="1:11" ht="12.7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12.75">
      <c r="A42" s="64"/>
      <c r="B42" s="64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/>
  <mergeCells count="19">
    <mergeCell ref="A3:J3"/>
    <mergeCell ref="C5:G5"/>
    <mergeCell ref="A6:L6"/>
    <mergeCell ref="A7:L7"/>
    <mergeCell ref="B37:D37"/>
    <mergeCell ref="B38:D38"/>
    <mergeCell ref="H37:J37"/>
    <mergeCell ref="H38:J38"/>
    <mergeCell ref="A8:L8"/>
    <mergeCell ref="C14:E14"/>
    <mergeCell ref="A10:L10"/>
    <mergeCell ref="A11:L11"/>
    <mergeCell ref="A13:L13"/>
    <mergeCell ref="J16:J17"/>
    <mergeCell ref="I16:I17"/>
    <mergeCell ref="A16:A17"/>
    <mergeCell ref="B16:B17"/>
    <mergeCell ref="C16:C17"/>
    <mergeCell ref="D16:H16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1" r:id="rId1"/>
  <rowBreaks count="1" manualBreakCount="1">
    <brk id="2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7"/>
  <sheetViews>
    <sheetView showGridLines="0" zoomScaleSheetLayoutView="100" zoomScalePageLayoutView="0" workbookViewId="0" topLeftCell="A76">
      <selection activeCell="K89" sqref="K89"/>
    </sheetView>
  </sheetViews>
  <sheetFormatPr defaultColWidth="9.140625" defaultRowHeight="12.75"/>
  <cols>
    <col min="1" max="1" width="5.140625" style="70" customWidth="1"/>
    <col min="2" max="3" width="1.28515625" style="72" customWidth="1"/>
    <col min="4" max="4" width="2.7109375" style="72" customWidth="1"/>
    <col min="5" max="5" width="27.7109375" style="72" customWidth="1"/>
    <col min="6" max="6" width="7.7109375" style="71" customWidth="1"/>
    <col min="7" max="7" width="11.57421875" style="70" customWidth="1"/>
    <col min="8" max="8" width="9.00390625" style="70" customWidth="1"/>
    <col min="9" max="9" width="10.8515625" style="70" customWidth="1"/>
    <col min="10" max="10" width="10.28125" style="70" customWidth="1"/>
    <col min="11" max="11" width="9.140625" style="70" customWidth="1"/>
    <col min="12" max="12" width="8.7109375" style="113" customWidth="1"/>
    <col min="13" max="13" width="11.140625" style="70" customWidth="1"/>
    <col min="14" max="14" width="9.28125" style="70" customWidth="1"/>
    <col min="15" max="15" width="11.140625" style="70" customWidth="1"/>
    <col min="16" max="16384" width="9.140625" style="70" customWidth="1"/>
  </cols>
  <sheetData>
    <row r="1" spans="7:11" ht="12.75">
      <c r="G1" s="76"/>
      <c r="H1" s="77" t="s">
        <v>402</v>
      </c>
      <c r="I1" s="76"/>
      <c r="J1" s="76"/>
      <c r="K1" s="76"/>
    </row>
    <row r="2" spans="7:11" ht="12.75">
      <c r="G2" s="76"/>
      <c r="H2" s="77" t="s">
        <v>292</v>
      </c>
      <c r="I2" s="76"/>
      <c r="J2" s="76"/>
      <c r="K2" s="76"/>
    </row>
    <row r="4" spans="1:12" ht="12.75" customHeight="1">
      <c r="A4" s="419" t="s">
        <v>401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</row>
    <row r="5" spans="1:12" ht="12.75">
      <c r="A5" s="419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2:11" ht="12.75" customHeight="1">
      <c r="B6" s="103"/>
      <c r="C6" s="103"/>
      <c r="D6" s="103"/>
      <c r="E6" s="139"/>
      <c r="F6" s="139"/>
      <c r="G6" s="139"/>
      <c r="H6" s="139"/>
      <c r="I6" s="139"/>
      <c r="J6" s="139"/>
      <c r="K6" s="139"/>
    </row>
    <row r="7" spans="2:11" ht="12.75" customHeight="1">
      <c r="B7" s="104"/>
      <c r="C7" s="104"/>
      <c r="D7" s="104"/>
      <c r="E7" s="420" t="s">
        <v>291</v>
      </c>
      <c r="F7" s="420"/>
      <c r="G7" s="420"/>
      <c r="H7" s="420"/>
      <c r="I7" s="420"/>
      <c r="J7" s="420"/>
      <c r="K7" s="420"/>
    </row>
    <row r="8" spans="1:12" ht="12.75" customHeight="1">
      <c r="A8" s="390" t="s">
        <v>75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</row>
    <row r="9" spans="2:11" ht="12.75" customHeight="1">
      <c r="B9" s="105"/>
      <c r="C9" s="105"/>
      <c r="D9" s="105"/>
      <c r="E9" s="421" t="s">
        <v>400</v>
      </c>
      <c r="F9" s="421"/>
      <c r="G9" s="421"/>
      <c r="H9" s="421"/>
      <c r="I9" s="421"/>
      <c r="J9" s="421"/>
      <c r="K9" s="421"/>
    </row>
    <row r="10" spans="1:11" ht="12.7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6" ht="12.75">
      <c r="A11" s="423"/>
      <c r="B11" s="424"/>
      <c r="C11" s="424"/>
      <c r="D11" s="424"/>
      <c r="E11" s="424"/>
      <c r="F11" s="424"/>
    </row>
    <row r="12" spans="2:11" ht="12.75" customHeight="1">
      <c r="B12" s="75"/>
      <c r="C12" s="75"/>
      <c r="D12" s="75"/>
      <c r="E12" s="75"/>
      <c r="F12" s="75"/>
      <c r="G12" s="419" t="s">
        <v>80</v>
      </c>
      <c r="H12" s="419"/>
      <c r="I12" s="419"/>
      <c r="J12" s="75"/>
      <c r="K12" s="75"/>
    </row>
    <row r="13" spans="2:11" ht="12.75" customHeight="1">
      <c r="B13" s="75"/>
      <c r="C13" s="75"/>
      <c r="D13" s="75"/>
      <c r="E13" s="75"/>
      <c r="F13" s="75"/>
      <c r="G13" s="419" t="s">
        <v>2</v>
      </c>
      <c r="H13" s="419"/>
      <c r="I13" s="419"/>
      <c r="J13" s="75"/>
      <c r="K13" s="75"/>
    </row>
    <row r="14" spans="2:11" ht="12.75" customHeight="1">
      <c r="B14" s="103"/>
      <c r="C14" s="103"/>
      <c r="D14" s="103"/>
      <c r="E14" s="103"/>
      <c r="F14" s="103"/>
      <c r="H14" s="72" t="s">
        <v>86</v>
      </c>
      <c r="I14" s="103"/>
      <c r="J14" s="103"/>
      <c r="K14" s="103"/>
    </row>
    <row r="15" spans="6:11" ht="12.75" customHeight="1">
      <c r="F15" s="72"/>
      <c r="G15" s="103"/>
      <c r="H15" s="73" t="s">
        <v>263</v>
      </c>
      <c r="I15" s="103"/>
      <c r="J15" s="103"/>
      <c r="K15" s="103"/>
    </row>
    <row r="16" spans="6:11" ht="12.75" customHeight="1">
      <c r="F16" s="72"/>
      <c r="G16" s="103"/>
      <c r="H16" s="73"/>
      <c r="I16" s="103"/>
      <c r="J16" s="103"/>
      <c r="K16" s="103"/>
    </row>
    <row r="17" spans="1:12" s="88" customFormat="1" ht="12.75" customHeight="1">
      <c r="A17" s="94"/>
      <c r="B17" s="28"/>
      <c r="C17" s="28"/>
      <c r="D17" s="28"/>
      <c r="E17" s="28"/>
      <c r="F17" s="425" t="s">
        <v>47</v>
      </c>
      <c r="G17" s="425"/>
      <c r="H17" s="425"/>
      <c r="I17" s="425"/>
      <c r="J17" s="425"/>
      <c r="K17" s="425"/>
      <c r="L17" s="425"/>
    </row>
    <row r="18" spans="1:12" s="88" customFormat="1" ht="24.75" customHeight="1">
      <c r="A18" s="401" t="s">
        <v>97</v>
      </c>
      <c r="B18" s="435" t="s">
        <v>155</v>
      </c>
      <c r="C18" s="436"/>
      <c r="D18" s="436"/>
      <c r="E18" s="437"/>
      <c r="F18" s="429" t="s">
        <v>265</v>
      </c>
      <c r="G18" s="426" t="s">
        <v>269</v>
      </c>
      <c r="H18" s="427"/>
      <c r="I18" s="428"/>
      <c r="J18" s="426" t="s">
        <v>270</v>
      </c>
      <c r="K18" s="427"/>
      <c r="L18" s="428"/>
    </row>
    <row r="19" spans="1:12" s="88" customFormat="1" ht="51">
      <c r="A19" s="402"/>
      <c r="B19" s="438"/>
      <c r="C19" s="351"/>
      <c r="D19" s="351"/>
      <c r="E19" s="439"/>
      <c r="F19" s="430"/>
      <c r="G19" s="9" t="s">
        <v>398</v>
      </c>
      <c r="H19" s="9" t="s">
        <v>399</v>
      </c>
      <c r="I19" s="224" t="s">
        <v>184</v>
      </c>
      <c r="J19" s="9" t="s">
        <v>398</v>
      </c>
      <c r="K19" s="9" t="s">
        <v>48</v>
      </c>
      <c r="L19" s="224" t="s">
        <v>184</v>
      </c>
    </row>
    <row r="20" spans="1:12" s="88" customFormat="1" ht="12.75" customHeight="1">
      <c r="A20" s="108">
        <v>1</v>
      </c>
      <c r="B20" s="440">
        <v>2</v>
      </c>
      <c r="C20" s="441"/>
      <c r="D20" s="441"/>
      <c r="E20" s="442"/>
      <c r="F20" s="12" t="s">
        <v>397</v>
      </c>
      <c r="G20" s="9">
        <v>4</v>
      </c>
      <c r="H20" s="9">
        <v>5</v>
      </c>
      <c r="I20" s="9">
        <v>6</v>
      </c>
      <c r="J20" s="8">
        <v>7</v>
      </c>
      <c r="K20" s="8">
        <v>8</v>
      </c>
      <c r="L20" s="8">
        <v>9</v>
      </c>
    </row>
    <row r="21" spans="1:12" s="29" customFormat="1" ht="24.75" customHeight="1">
      <c r="A21" s="9" t="s">
        <v>98</v>
      </c>
      <c r="B21" s="412" t="s">
        <v>89</v>
      </c>
      <c r="C21" s="413"/>
      <c r="D21" s="399"/>
      <c r="E21" s="400"/>
      <c r="F21" s="226"/>
      <c r="G21" s="121">
        <f>G22-G34-G41</f>
        <v>103</v>
      </c>
      <c r="H21" s="121">
        <f>H22-H34-H41</f>
        <v>0</v>
      </c>
      <c r="I21" s="121">
        <f>SUM(G21)</f>
        <v>103</v>
      </c>
      <c r="J21" s="121"/>
      <c r="K21" s="121"/>
      <c r="L21" s="121"/>
    </row>
    <row r="22" spans="1:12" s="29" customFormat="1" ht="12.75" customHeight="1">
      <c r="A22" s="10" t="s">
        <v>99</v>
      </c>
      <c r="B22" s="91" t="s">
        <v>190</v>
      </c>
      <c r="C22" s="227"/>
      <c r="D22" s="228"/>
      <c r="E22" s="229"/>
      <c r="F22" s="17">
        <v>1</v>
      </c>
      <c r="G22" s="122">
        <f>G23+G28+G29+G30+G31+G32+G33</f>
        <v>1508825</v>
      </c>
      <c r="H22" s="122">
        <f>H23+H28+H29+H30+H31+H32+H33</f>
        <v>93320</v>
      </c>
      <c r="I22" s="122">
        <f>SUM(G22:H22)</f>
        <v>1602145</v>
      </c>
      <c r="J22" s="122"/>
      <c r="K22" s="122"/>
      <c r="L22" s="122"/>
    </row>
    <row r="23" spans="1:14" s="29" customFormat="1" ht="15.75">
      <c r="A23" s="10" t="s">
        <v>158</v>
      </c>
      <c r="B23" s="230"/>
      <c r="C23" s="231" t="s">
        <v>49</v>
      </c>
      <c r="D23" s="232"/>
      <c r="E23" s="233"/>
      <c r="F23" s="311"/>
      <c r="G23" s="122">
        <f>SUM(G24:G27)</f>
        <v>1206626</v>
      </c>
      <c r="H23" s="122">
        <f>SUM(H24:H27)</f>
        <v>93320</v>
      </c>
      <c r="I23" s="122">
        <f>SUM(G23:H23)</f>
        <v>1299946</v>
      </c>
      <c r="J23" s="122"/>
      <c r="K23" s="122"/>
      <c r="L23" s="122"/>
      <c r="M23" s="143"/>
      <c r="N23" s="316"/>
    </row>
    <row r="24" spans="1:14" s="29" customFormat="1" ht="12.75" customHeight="1">
      <c r="A24" s="17" t="s">
        <v>396</v>
      </c>
      <c r="B24" s="209"/>
      <c r="C24" s="210"/>
      <c r="D24" s="18" t="s">
        <v>191</v>
      </c>
      <c r="E24" s="19"/>
      <c r="F24" s="312"/>
      <c r="G24" s="10">
        <f>385258+6182+3147+2206+42</f>
        <v>396835</v>
      </c>
      <c r="H24" s="122"/>
      <c r="I24" s="122">
        <f aca="true" t="shared" si="0" ref="I24:I84">SUM(G24)</f>
        <v>396835</v>
      </c>
      <c r="J24" s="122"/>
      <c r="K24" s="122"/>
      <c r="L24" s="122"/>
      <c r="M24" s="143"/>
      <c r="N24" s="316"/>
    </row>
    <row r="25" spans="1:14" s="29" customFormat="1" ht="12.75" customHeight="1">
      <c r="A25" s="17" t="s">
        <v>395</v>
      </c>
      <c r="B25" s="209"/>
      <c r="C25" s="210"/>
      <c r="D25" s="18" t="s">
        <v>139</v>
      </c>
      <c r="E25" s="144"/>
      <c r="F25" s="263"/>
      <c r="G25" s="10">
        <f>798683+2136+2</f>
        <v>800821</v>
      </c>
      <c r="H25" s="122">
        <f>93369-48-1</f>
        <v>93320</v>
      </c>
      <c r="I25" s="122">
        <f>SUM(G25:H25)</f>
        <v>894141</v>
      </c>
      <c r="J25" s="122"/>
      <c r="K25" s="122"/>
      <c r="L25" s="122"/>
      <c r="M25" s="143"/>
      <c r="N25" s="317"/>
    </row>
    <row r="26" spans="1:14" s="29" customFormat="1" ht="27" customHeight="1">
      <c r="A26" s="17" t="s">
        <v>394</v>
      </c>
      <c r="B26" s="209"/>
      <c r="C26" s="210"/>
      <c r="D26" s="410" t="s">
        <v>393</v>
      </c>
      <c r="E26" s="408"/>
      <c r="F26" s="263"/>
      <c r="G26" s="10"/>
      <c r="H26" s="122"/>
      <c r="I26" s="122">
        <f t="shared" si="0"/>
        <v>0</v>
      </c>
      <c r="J26" s="122"/>
      <c r="K26" s="122"/>
      <c r="L26" s="122"/>
      <c r="M26" s="143"/>
      <c r="N26" s="317"/>
    </row>
    <row r="27" spans="1:14" s="29" customFormat="1" ht="12.75" customHeight="1">
      <c r="A27" s="17" t="s">
        <v>392</v>
      </c>
      <c r="B27" s="209"/>
      <c r="C27" s="20" t="s">
        <v>140</v>
      </c>
      <c r="D27" s="234"/>
      <c r="E27" s="235"/>
      <c r="F27" s="10"/>
      <c r="G27" s="23">
        <f>8970</f>
        <v>8970</v>
      </c>
      <c r="H27" s="122"/>
      <c r="I27" s="122">
        <f t="shared" si="0"/>
        <v>8970</v>
      </c>
      <c r="J27" s="122"/>
      <c r="K27" s="122"/>
      <c r="L27" s="122"/>
      <c r="M27" s="143"/>
      <c r="N27" s="316"/>
    </row>
    <row r="28" spans="1:14" s="29" customFormat="1" ht="12.75" customHeight="1">
      <c r="A28" s="17" t="s">
        <v>159</v>
      </c>
      <c r="B28" s="209"/>
      <c r="C28" s="236" t="s">
        <v>50</v>
      </c>
      <c r="D28" s="237"/>
      <c r="E28" s="235"/>
      <c r="F28" s="10"/>
      <c r="G28" s="23"/>
      <c r="H28" s="122"/>
      <c r="I28" s="122">
        <f t="shared" si="0"/>
        <v>0</v>
      </c>
      <c r="J28" s="122"/>
      <c r="K28" s="122"/>
      <c r="L28" s="122"/>
      <c r="M28" s="143"/>
      <c r="N28" s="317"/>
    </row>
    <row r="29" spans="1:14" s="29" customFormat="1" ht="12.75" customHeight="1">
      <c r="A29" s="25" t="s">
        <v>243</v>
      </c>
      <c r="B29" s="238"/>
      <c r="C29" s="239" t="s">
        <v>193</v>
      </c>
      <c r="D29" s="240"/>
      <c r="E29" s="241"/>
      <c r="F29" s="10"/>
      <c r="G29" s="10"/>
      <c r="H29" s="122"/>
      <c r="I29" s="122">
        <f t="shared" si="0"/>
        <v>0</v>
      </c>
      <c r="J29" s="122"/>
      <c r="K29" s="122"/>
      <c r="L29" s="122"/>
      <c r="M29" s="143"/>
      <c r="N29" s="317"/>
    </row>
    <row r="30" spans="1:12" s="29" customFormat="1" ht="12.75" customHeight="1">
      <c r="A30" s="17" t="s">
        <v>162</v>
      </c>
      <c r="B30" s="209"/>
      <c r="C30" s="231" t="s">
        <v>391</v>
      </c>
      <c r="D30" s="231"/>
      <c r="E30" s="19"/>
      <c r="F30" s="10"/>
      <c r="G30" s="23">
        <f>149926+1258</f>
        <v>151184</v>
      </c>
      <c r="H30" s="122"/>
      <c r="I30" s="122">
        <f t="shared" si="0"/>
        <v>151184</v>
      </c>
      <c r="J30" s="122"/>
      <c r="K30" s="122"/>
      <c r="L30" s="122"/>
    </row>
    <row r="31" spans="1:12" s="29" customFormat="1" ht="12.75" customHeight="1">
      <c r="A31" s="17" t="s">
        <v>51</v>
      </c>
      <c r="B31" s="209"/>
      <c r="C31" s="231" t="s">
        <v>390</v>
      </c>
      <c r="D31" s="242"/>
      <c r="E31" s="37"/>
      <c r="F31" s="10"/>
      <c r="G31" s="10">
        <f>129913+19902+1200</f>
        <v>151015</v>
      </c>
      <c r="H31" s="122"/>
      <c r="I31" s="122">
        <f t="shared" si="0"/>
        <v>151015</v>
      </c>
      <c r="J31" s="122"/>
      <c r="K31" s="122"/>
      <c r="L31" s="122"/>
    </row>
    <row r="32" spans="1:12" s="29" customFormat="1" ht="12.75" customHeight="1">
      <c r="A32" s="17" t="s">
        <v>52</v>
      </c>
      <c r="B32" s="209"/>
      <c r="C32" s="231" t="s">
        <v>194</v>
      </c>
      <c r="D32" s="231"/>
      <c r="E32" s="19"/>
      <c r="F32" s="10"/>
      <c r="G32" s="23"/>
      <c r="H32" s="122"/>
      <c r="I32" s="122">
        <f t="shared" si="0"/>
        <v>0</v>
      </c>
      <c r="J32" s="122"/>
      <c r="K32" s="122"/>
      <c r="L32" s="122"/>
    </row>
    <row r="33" spans="1:12" s="288" customFormat="1" ht="12.75" customHeight="1">
      <c r="A33" s="24" t="s">
        <v>53</v>
      </c>
      <c r="B33" s="238"/>
      <c r="C33" s="302" t="s">
        <v>195</v>
      </c>
      <c r="D33" s="302"/>
      <c r="E33" s="247"/>
      <c r="F33" s="23"/>
      <c r="G33" s="23"/>
      <c r="H33" s="122"/>
      <c r="I33" s="122">
        <f>SUM(G33)</f>
        <v>0</v>
      </c>
      <c r="J33" s="122"/>
      <c r="K33" s="122"/>
      <c r="L33" s="122"/>
    </row>
    <row r="34" spans="1:12" s="29" customFormat="1" ht="12.75" customHeight="1">
      <c r="A34" s="10" t="s">
        <v>106</v>
      </c>
      <c r="B34" s="243" t="s">
        <v>234</v>
      </c>
      <c r="C34" s="244"/>
      <c r="D34" s="244"/>
      <c r="E34" s="245"/>
      <c r="F34" s="10">
        <v>2</v>
      </c>
      <c r="G34" s="122">
        <f>SUM(G35:G40)</f>
        <v>151545</v>
      </c>
      <c r="H34" s="122"/>
      <c r="I34" s="122">
        <f t="shared" si="0"/>
        <v>151545</v>
      </c>
      <c r="J34" s="122"/>
      <c r="K34" s="122"/>
      <c r="L34" s="122"/>
    </row>
    <row r="35" spans="1:12" s="29" customFormat="1" ht="12.75" customHeight="1">
      <c r="A35" s="17" t="s">
        <v>107</v>
      </c>
      <c r="B35" s="209"/>
      <c r="C35" s="18" t="s">
        <v>196</v>
      </c>
      <c r="D35" s="18"/>
      <c r="E35" s="144"/>
      <c r="F35" s="263"/>
      <c r="G35" s="10">
        <v>42</v>
      </c>
      <c r="H35" s="122"/>
      <c r="I35" s="122">
        <f t="shared" si="0"/>
        <v>42</v>
      </c>
      <c r="J35" s="122"/>
      <c r="K35" s="122"/>
      <c r="L35" s="122"/>
    </row>
    <row r="36" spans="1:12" s="29" customFormat="1" ht="12.75" customHeight="1">
      <c r="A36" s="17" t="s">
        <v>108</v>
      </c>
      <c r="B36" s="209"/>
      <c r="C36" s="18" t="s">
        <v>197</v>
      </c>
      <c r="D36" s="18"/>
      <c r="E36" s="144"/>
      <c r="F36" s="263"/>
      <c r="G36" s="10">
        <f>150253+1200+2</f>
        <v>151455</v>
      </c>
      <c r="H36" s="122"/>
      <c r="I36" s="122">
        <f t="shared" si="0"/>
        <v>151455</v>
      </c>
      <c r="J36" s="122"/>
      <c r="K36" s="122"/>
      <c r="L36" s="122"/>
    </row>
    <row r="37" spans="1:12" s="29" customFormat="1" ht="24.75" customHeight="1">
      <c r="A37" s="17" t="s">
        <v>389</v>
      </c>
      <c r="B37" s="209"/>
      <c r="C37" s="410" t="s">
        <v>388</v>
      </c>
      <c r="D37" s="407"/>
      <c r="E37" s="408"/>
      <c r="F37" s="263"/>
      <c r="G37" s="10"/>
      <c r="H37" s="122"/>
      <c r="I37" s="122">
        <f t="shared" si="0"/>
        <v>0</v>
      </c>
      <c r="J37" s="122"/>
      <c r="K37" s="122"/>
      <c r="L37" s="122"/>
    </row>
    <row r="38" spans="1:12" s="29" customFormat="1" ht="12.75" customHeight="1">
      <c r="A38" s="17" t="s">
        <v>110</v>
      </c>
      <c r="B38" s="209"/>
      <c r="C38" s="236" t="s">
        <v>387</v>
      </c>
      <c r="D38" s="246"/>
      <c r="E38" s="247"/>
      <c r="F38" s="263"/>
      <c r="G38" s="23">
        <v>48</v>
      </c>
      <c r="H38" s="122"/>
      <c r="I38" s="122">
        <f t="shared" si="0"/>
        <v>48</v>
      </c>
      <c r="J38" s="122"/>
      <c r="K38" s="122"/>
      <c r="L38" s="122"/>
    </row>
    <row r="39" spans="1:12" s="29" customFormat="1" ht="24.75" customHeight="1">
      <c r="A39" s="17" t="s">
        <v>385</v>
      </c>
      <c r="B39" s="209"/>
      <c r="C39" s="410" t="s">
        <v>198</v>
      </c>
      <c r="D39" s="399"/>
      <c r="E39" s="400"/>
      <c r="F39" s="263"/>
      <c r="G39" s="10"/>
      <c r="H39" s="122"/>
      <c r="I39" s="122">
        <f t="shared" si="0"/>
        <v>0</v>
      </c>
      <c r="J39" s="122"/>
      <c r="K39" s="122"/>
      <c r="L39" s="122"/>
    </row>
    <row r="40" spans="1:12" s="29" customFormat="1" ht="12.75" customHeight="1">
      <c r="A40" s="17" t="s">
        <v>384</v>
      </c>
      <c r="B40" s="209"/>
      <c r="C40" s="18" t="s">
        <v>199</v>
      </c>
      <c r="D40" s="18"/>
      <c r="E40" s="144"/>
      <c r="F40" s="263"/>
      <c r="G40" s="10"/>
      <c r="H40" s="122"/>
      <c r="I40" s="122">
        <f t="shared" si="0"/>
        <v>0</v>
      </c>
      <c r="J40" s="122"/>
      <c r="K40" s="122"/>
      <c r="L40" s="122"/>
    </row>
    <row r="41" spans="1:12" s="29" customFormat="1" ht="12.75" customHeight="1">
      <c r="A41" s="10" t="s">
        <v>117</v>
      </c>
      <c r="B41" s="243" t="s">
        <v>235</v>
      </c>
      <c r="C41" s="244"/>
      <c r="D41" s="244"/>
      <c r="E41" s="245"/>
      <c r="F41" s="10">
        <v>3</v>
      </c>
      <c r="G41" s="122">
        <f>SUM(G42:G53)</f>
        <v>1357177</v>
      </c>
      <c r="H41" s="122">
        <f>SUM(H42:H53)</f>
        <v>93320</v>
      </c>
      <c r="I41" s="122">
        <f t="shared" si="0"/>
        <v>1357177</v>
      </c>
      <c r="J41" s="122"/>
      <c r="K41" s="122"/>
      <c r="L41" s="122"/>
    </row>
    <row r="42" spans="1:15" s="29" customFormat="1" ht="12.75" customHeight="1">
      <c r="A42" s="24" t="s">
        <v>119</v>
      </c>
      <c r="B42" s="238"/>
      <c r="C42" s="236" t="s">
        <v>233</v>
      </c>
      <c r="D42" s="225"/>
      <c r="E42" s="225"/>
      <c r="F42" s="313"/>
      <c r="G42" s="23">
        <f>859294+264843</f>
        <v>1124137</v>
      </c>
      <c r="H42" s="122"/>
      <c r="I42" s="122">
        <f t="shared" si="0"/>
        <v>1124137</v>
      </c>
      <c r="J42" s="122"/>
      <c r="K42" s="122"/>
      <c r="L42" s="122"/>
      <c r="M42" s="293"/>
      <c r="N42" s="45"/>
      <c r="O42" s="45"/>
    </row>
    <row r="43" spans="1:15" s="29" customFormat="1" ht="12.75" customHeight="1">
      <c r="A43" s="24" t="s">
        <v>120</v>
      </c>
      <c r="B43" s="238"/>
      <c r="C43" s="20" t="s">
        <v>166</v>
      </c>
      <c r="D43" s="246"/>
      <c r="E43" s="246"/>
      <c r="F43" s="313"/>
      <c r="G43" s="23">
        <f>24174+10</f>
        <v>24184</v>
      </c>
      <c r="H43" s="122">
        <f>93369-1336-17775-48-1</f>
        <v>74209</v>
      </c>
      <c r="I43" s="122">
        <f>SUM(G43:H43)</f>
        <v>98393</v>
      </c>
      <c r="J43" s="122"/>
      <c r="K43" s="122"/>
      <c r="L43" s="122"/>
      <c r="M43" s="45"/>
      <c r="N43" s="45"/>
      <c r="O43" s="45"/>
    </row>
    <row r="44" spans="1:15" s="29" customFormat="1" ht="12.75" customHeight="1">
      <c r="A44" s="24" t="s">
        <v>121</v>
      </c>
      <c r="B44" s="238"/>
      <c r="C44" s="20" t="s">
        <v>200</v>
      </c>
      <c r="D44" s="246"/>
      <c r="E44" s="246"/>
      <c r="F44" s="313"/>
      <c r="G44" s="23"/>
      <c r="H44" s="122"/>
      <c r="I44" s="122">
        <f t="shared" si="0"/>
        <v>0</v>
      </c>
      <c r="J44" s="122"/>
      <c r="K44" s="122"/>
      <c r="L44" s="122"/>
      <c r="M44" s="45"/>
      <c r="N44" s="45"/>
      <c r="O44" s="45"/>
    </row>
    <row r="45" spans="1:15" s="29" customFormat="1" ht="12.75" customHeight="1">
      <c r="A45" s="24" t="s">
        <v>122</v>
      </c>
      <c r="B45" s="238"/>
      <c r="C45" s="20" t="s">
        <v>201</v>
      </c>
      <c r="D45" s="246"/>
      <c r="E45" s="246"/>
      <c r="F45" s="313"/>
      <c r="G45" s="23"/>
      <c r="H45" s="122"/>
      <c r="I45" s="122">
        <f t="shared" si="0"/>
        <v>0</v>
      </c>
      <c r="J45" s="122"/>
      <c r="K45" s="122"/>
      <c r="L45" s="122"/>
      <c r="M45" s="45"/>
      <c r="N45" s="45"/>
      <c r="O45" s="45"/>
    </row>
    <row r="46" spans="1:15" s="288" customFormat="1" ht="12.75" customHeight="1">
      <c r="A46" s="24" t="s">
        <v>123</v>
      </c>
      <c r="B46" s="238"/>
      <c r="C46" s="20" t="s">
        <v>202</v>
      </c>
      <c r="D46" s="246"/>
      <c r="E46" s="246"/>
      <c r="F46" s="23"/>
      <c r="G46" s="291">
        <v>4937</v>
      </c>
      <c r="H46" s="122"/>
      <c r="I46" s="122">
        <f>SUM(G46)</f>
        <v>4937</v>
      </c>
      <c r="J46" s="122"/>
      <c r="K46" s="122"/>
      <c r="L46" s="122"/>
      <c r="M46" s="283"/>
      <c r="N46" s="283"/>
      <c r="O46" s="283"/>
    </row>
    <row r="47" spans="1:15" s="288" customFormat="1" ht="12.75" customHeight="1">
      <c r="A47" s="24" t="s">
        <v>124</v>
      </c>
      <c r="B47" s="238"/>
      <c r="C47" s="236" t="s">
        <v>383</v>
      </c>
      <c r="D47" s="294"/>
      <c r="E47" s="294"/>
      <c r="F47" s="23"/>
      <c r="G47" s="291">
        <v>2319</v>
      </c>
      <c r="H47" s="122">
        <v>1336</v>
      </c>
      <c r="I47" s="122">
        <f>SUM(G47:H47)</f>
        <v>3655</v>
      </c>
      <c r="J47" s="122"/>
      <c r="K47" s="122"/>
      <c r="L47" s="122"/>
      <c r="M47" s="283"/>
      <c r="N47" s="283"/>
      <c r="O47" s="283"/>
    </row>
    <row r="48" spans="1:15" s="288" customFormat="1" ht="12.75" customHeight="1">
      <c r="A48" s="24" t="s">
        <v>203</v>
      </c>
      <c r="B48" s="238"/>
      <c r="C48" s="239" t="s">
        <v>382</v>
      </c>
      <c r="D48" s="247"/>
      <c r="E48" s="247"/>
      <c r="F48" s="23"/>
      <c r="G48" s="291">
        <v>190630</v>
      </c>
      <c r="H48" s="122"/>
      <c r="I48" s="122">
        <f>SUM(G48)</f>
        <v>190630</v>
      </c>
      <c r="J48" s="122"/>
      <c r="K48" s="122"/>
      <c r="L48" s="122"/>
      <c r="M48" s="283"/>
      <c r="N48" s="283"/>
      <c r="O48" s="283"/>
    </row>
    <row r="49" spans="1:15" s="29" customFormat="1" ht="12.75" customHeight="1">
      <c r="A49" s="24" t="s">
        <v>204</v>
      </c>
      <c r="B49" s="238"/>
      <c r="C49" s="248" t="s">
        <v>173</v>
      </c>
      <c r="D49" s="247"/>
      <c r="E49" s="247"/>
      <c r="F49" s="10"/>
      <c r="G49" s="338"/>
      <c r="H49" s="122"/>
      <c r="I49" s="122">
        <f t="shared" si="0"/>
        <v>0</v>
      </c>
      <c r="J49" s="122"/>
      <c r="K49" s="122"/>
      <c r="L49" s="122"/>
      <c r="M49" s="45"/>
      <c r="N49" s="45"/>
      <c r="O49" s="45"/>
    </row>
    <row r="50" spans="1:15" s="29" customFormat="1" ht="12.75" customHeight="1">
      <c r="A50" s="24" t="s">
        <v>205</v>
      </c>
      <c r="B50" s="238"/>
      <c r="C50" s="248" t="s">
        <v>174</v>
      </c>
      <c r="D50" s="247"/>
      <c r="E50" s="247"/>
      <c r="F50" s="10"/>
      <c r="G50" s="329"/>
      <c r="H50" s="122"/>
      <c r="I50" s="122">
        <f t="shared" si="0"/>
        <v>0</v>
      </c>
      <c r="J50" s="122"/>
      <c r="K50" s="122"/>
      <c r="L50" s="122"/>
      <c r="M50" s="292"/>
      <c r="N50" s="292"/>
      <c r="O50" s="292"/>
    </row>
    <row r="51" spans="1:13" s="29" customFormat="1" ht="12.75" customHeight="1">
      <c r="A51" s="24" t="s">
        <v>206</v>
      </c>
      <c r="B51" s="238"/>
      <c r="C51" s="248" t="s">
        <v>236</v>
      </c>
      <c r="D51" s="247"/>
      <c r="E51" s="247"/>
      <c r="F51" s="10"/>
      <c r="G51" s="298">
        <v>10970</v>
      </c>
      <c r="H51" s="122">
        <v>17775</v>
      </c>
      <c r="I51" s="122">
        <f>SUM(G51:H51)</f>
        <v>28745</v>
      </c>
      <c r="J51" s="122"/>
      <c r="K51" s="122"/>
      <c r="L51" s="122"/>
      <c r="M51" s="45"/>
    </row>
    <row r="52" spans="1:15" s="29" customFormat="1" ht="12.75" customHeight="1">
      <c r="A52" s="24" t="s">
        <v>207</v>
      </c>
      <c r="B52" s="238"/>
      <c r="C52" s="248" t="s">
        <v>381</v>
      </c>
      <c r="D52" s="247"/>
      <c r="E52" s="247"/>
      <c r="F52" s="10"/>
      <c r="G52" s="23"/>
      <c r="H52" s="122"/>
      <c r="I52" s="122">
        <f t="shared" si="0"/>
        <v>0</v>
      </c>
      <c r="J52" s="122"/>
      <c r="K52" s="122"/>
      <c r="L52" s="122"/>
      <c r="M52" s="45"/>
      <c r="O52" s="318"/>
    </row>
    <row r="53" spans="1:13" s="29" customFormat="1" ht="12.75" customHeight="1">
      <c r="A53" s="24" t="s">
        <v>208</v>
      </c>
      <c r="B53" s="238"/>
      <c r="C53" s="248" t="s">
        <v>237</v>
      </c>
      <c r="D53" s="247"/>
      <c r="E53" s="247"/>
      <c r="F53" s="10"/>
      <c r="G53" s="23"/>
      <c r="H53" s="122"/>
      <c r="I53" s="122">
        <f t="shared" si="0"/>
        <v>0</v>
      </c>
      <c r="J53" s="122"/>
      <c r="K53" s="122"/>
      <c r="L53" s="122"/>
      <c r="M53" s="45"/>
    </row>
    <row r="54" spans="1:13" s="29" customFormat="1" ht="24.75" customHeight="1">
      <c r="A54" s="9" t="s">
        <v>125</v>
      </c>
      <c r="B54" s="412" t="s">
        <v>380</v>
      </c>
      <c r="C54" s="413"/>
      <c r="D54" s="399"/>
      <c r="E54" s="400"/>
      <c r="F54" s="10">
        <v>4</v>
      </c>
      <c r="G54" s="121">
        <f>G55-G56+G57-G61+G65+G66+G67+G68</f>
        <v>18255</v>
      </c>
      <c r="H54" s="121"/>
      <c r="I54" s="121">
        <f t="shared" si="0"/>
        <v>18255</v>
      </c>
      <c r="J54" s="121"/>
      <c r="K54" s="121"/>
      <c r="L54" s="121"/>
      <c r="M54" s="45"/>
    </row>
    <row r="55" spans="1:15" s="29" customFormat="1" ht="24.75" customHeight="1">
      <c r="A55" s="10" t="s">
        <v>99</v>
      </c>
      <c r="B55" s="414" t="s">
        <v>379</v>
      </c>
      <c r="C55" s="410"/>
      <c r="D55" s="410"/>
      <c r="E55" s="418"/>
      <c r="F55" s="10"/>
      <c r="G55" s="10">
        <v>18255</v>
      </c>
      <c r="H55" s="122"/>
      <c r="I55" s="122">
        <f t="shared" si="0"/>
        <v>18255</v>
      </c>
      <c r="J55" s="122"/>
      <c r="K55" s="122"/>
      <c r="L55" s="122"/>
      <c r="M55" s="283"/>
      <c r="N55" s="288"/>
      <c r="O55" s="288"/>
    </row>
    <row r="56" spans="1:19" s="29" customFormat="1" ht="24.75" customHeight="1">
      <c r="A56" s="10" t="s">
        <v>106</v>
      </c>
      <c r="B56" s="397" t="s">
        <v>378</v>
      </c>
      <c r="C56" s="398"/>
      <c r="D56" s="398"/>
      <c r="E56" s="411"/>
      <c r="F56" s="10"/>
      <c r="G56" s="10"/>
      <c r="H56" s="122"/>
      <c r="I56" s="122">
        <f t="shared" si="0"/>
        <v>0</v>
      </c>
      <c r="J56" s="122"/>
      <c r="K56" s="122"/>
      <c r="L56" s="122"/>
      <c r="M56" s="283"/>
      <c r="N56" s="288"/>
      <c r="O56" s="288"/>
      <c r="P56" s="288"/>
      <c r="Q56" s="288"/>
      <c r="R56" s="288"/>
      <c r="S56" s="288"/>
    </row>
    <row r="57" spans="1:19" s="29" customFormat="1" ht="12.75" customHeight="1">
      <c r="A57" s="10" t="s">
        <v>117</v>
      </c>
      <c r="B57" s="397" t="s">
        <v>377</v>
      </c>
      <c r="C57" s="398"/>
      <c r="D57" s="399"/>
      <c r="E57" s="400"/>
      <c r="F57" s="10"/>
      <c r="G57" s="122">
        <f>SUM(G58:G60)</f>
        <v>0</v>
      </c>
      <c r="H57" s="122"/>
      <c r="I57" s="122">
        <f t="shared" si="0"/>
        <v>0</v>
      </c>
      <c r="J57" s="122"/>
      <c r="K57" s="122"/>
      <c r="L57" s="122"/>
      <c r="M57" s="288"/>
      <c r="N57" s="288"/>
      <c r="O57" s="330"/>
      <c r="P57" s="330"/>
      <c r="Q57" s="330"/>
      <c r="R57" s="288"/>
      <c r="S57" s="288"/>
    </row>
    <row r="58" spans="1:19" s="29" customFormat="1" ht="24.75" customHeight="1">
      <c r="A58" s="24" t="s">
        <v>119</v>
      </c>
      <c r="B58" s="238"/>
      <c r="C58" s="406" t="s">
        <v>222</v>
      </c>
      <c r="D58" s="399"/>
      <c r="E58" s="400"/>
      <c r="F58" s="10"/>
      <c r="G58" s="10"/>
      <c r="H58" s="122"/>
      <c r="I58" s="122">
        <f t="shared" si="0"/>
        <v>0</v>
      </c>
      <c r="J58" s="122"/>
      <c r="K58" s="122"/>
      <c r="L58" s="122"/>
      <c r="M58" s="283"/>
      <c r="N58" s="283"/>
      <c r="O58" s="330"/>
      <c r="P58" s="330"/>
      <c r="Q58" s="330"/>
      <c r="R58" s="288"/>
      <c r="S58" s="288"/>
    </row>
    <row r="59" spans="1:19" s="29" customFormat="1" ht="24.75" customHeight="1">
      <c r="A59" s="25" t="s">
        <v>120</v>
      </c>
      <c r="B59" s="238"/>
      <c r="C59" s="406" t="s">
        <v>376</v>
      </c>
      <c r="D59" s="407"/>
      <c r="E59" s="408"/>
      <c r="F59" s="261"/>
      <c r="G59" s="262"/>
      <c r="H59" s="123"/>
      <c r="I59" s="122">
        <f t="shared" si="0"/>
        <v>0</v>
      </c>
      <c r="J59" s="123"/>
      <c r="K59" s="123"/>
      <c r="L59" s="122"/>
      <c r="M59" s="288"/>
      <c r="N59" s="288"/>
      <c r="O59" s="330"/>
      <c r="P59" s="330"/>
      <c r="Q59" s="330"/>
      <c r="R59" s="288"/>
      <c r="S59" s="288"/>
    </row>
    <row r="60" spans="1:19" s="29" customFormat="1" ht="12.75" customHeight="1">
      <c r="A60" s="24" t="s">
        <v>121</v>
      </c>
      <c r="B60" s="238"/>
      <c r="C60" s="236" t="s">
        <v>375</v>
      </c>
      <c r="D60" s="20"/>
      <c r="E60" s="20"/>
      <c r="F60" s="313"/>
      <c r="G60" s="10"/>
      <c r="H60" s="122"/>
      <c r="I60" s="122">
        <f t="shared" si="0"/>
        <v>0</v>
      </c>
      <c r="J60" s="122"/>
      <c r="K60" s="122"/>
      <c r="L60" s="122"/>
      <c r="M60" s="288"/>
      <c r="N60" s="288"/>
      <c r="O60" s="330"/>
      <c r="P60" s="330"/>
      <c r="Q60" s="330"/>
      <c r="R60" s="288"/>
      <c r="S60" s="288"/>
    </row>
    <row r="61" spans="1:19" s="29" customFormat="1" ht="12.75" customHeight="1">
      <c r="A61" s="10" t="s">
        <v>133</v>
      </c>
      <c r="B61" s="243" t="s">
        <v>209</v>
      </c>
      <c r="C61" s="244"/>
      <c r="D61" s="244"/>
      <c r="E61" s="245"/>
      <c r="F61" s="313"/>
      <c r="G61" s="122">
        <f>SUM(G62:G64)</f>
        <v>0</v>
      </c>
      <c r="H61" s="122"/>
      <c r="I61" s="122">
        <f t="shared" si="0"/>
        <v>0</v>
      </c>
      <c r="J61" s="122"/>
      <c r="K61" s="122"/>
      <c r="L61" s="122"/>
      <c r="M61" s="288"/>
      <c r="N61" s="288"/>
      <c r="O61" s="330"/>
      <c r="P61" s="330"/>
      <c r="Q61" s="330"/>
      <c r="R61" s="288"/>
      <c r="S61" s="288"/>
    </row>
    <row r="62" spans="1:19" s="29" customFormat="1" ht="24.75" customHeight="1">
      <c r="A62" s="17" t="s">
        <v>210</v>
      </c>
      <c r="B62" s="209"/>
      <c r="C62" s="406" t="s">
        <v>222</v>
      </c>
      <c r="D62" s="399"/>
      <c r="E62" s="400"/>
      <c r="F62" s="314"/>
      <c r="G62" s="10"/>
      <c r="H62" s="122"/>
      <c r="I62" s="122">
        <f t="shared" si="0"/>
        <v>0</v>
      </c>
      <c r="J62" s="122"/>
      <c r="K62" s="122"/>
      <c r="L62" s="122"/>
      <c r="M62" s="288"/>
      <c r="N62" s="288"/>
      <c r="O62" s="330"/>
      <c r="P62" s="330"/>
      <c r="Q62" s="330"/>
      <c r="R62" s="288"/>
      <c r="S62" s="288"/>
    </row>
    <row r="63" spans="1:19" s="29" customFormat="1" ht="24.75" customHeight="1">
      <c r="A63" s="17" t="s">
        <v>211</v>
      </c>
      <c r="B63" s="209"/>
      <c r="C63" s="406" t="s">
        <v>376</v>
      </c>
      <c r="D63" s="407"/>
      <c r="E63" s="408"/>
      <c r="F63" s="314"/>
      <c r="G63" s="10"/>
      <c r="H63" s="122"/>
      <c r="I63" s="122">
        <f t="shared" si="0"/>
        <v>0</v>
      </c>
      <c r="J63" s="122"/>
      <c r="K63" s="122"/>
      <c r="L63" s="122"/>
      <c r="M63" s="111"/>
      <c r="N63" s="111"/>
      <c r="O63" s="330"/>
      <c r="P63" s="330"/>
      <c r="Q63" s="330"/>
      <c r="R63" s="288"/>
      <c r="S63" s="288"/>
    </row>
    <row r="64" spans="1:19" s="29" customFormat="1" ht="12.75" customHeight="1">
      <c r="A64" s="17" t="s">
        <v>212</v>
      </c>
      <c r="B64" s="209"/>
      <c r="C64" s="406" t="s">
        <v>375</v>
      </c>
      <c r="D64" s="407"/>
      <c r="E64" s="408"/>
      <c r="F64" s="314"/>
      <c r="G64" s="10"/>
      <c r="H64" s="122"/>
      <c r="I64" s="122">
        <f t="shared" si="0"/>
        <v>0</v>
      </c>
      <c r="J64" s="122"/>
      <c r="K64" s="122"/>
      <c r="L64" s="122"/>
      <c r="M64" s="288"/>
      <c r="N64" s="288"/>
      <c r="O64" s="330"/>
      <c r="P64" s="330"/>
      <c r="Q64" s="330"/>
      <c r="R64" s="288"/>
      <c r="S64" s="288"/>
    </row>
    <row r="65" spans="1:19" s="29" customFormat="1" ht="24.75" customHeight="1">
      <c r="A65" s="10" t="s">
        <v>135</v>
      </c>
      <c r="B65" s="414" t="s">
        <v>374</v>
      </c>
      <c r="C65" s="410"/>
      <c r="D65" s="399"/>
      <c r="E65" s="400"/>
      <c r="F65" s="10"/>
      <c r="G65" s="10"/>
      <c r="H65" s="122"/>
      <c r="I65" s="122">
        <f t="shared" si="0"/>
        <v>0</v>
      </c>
      <c r="J65" s="122"/>
      <c r="K65" s="122"/>
      <c r="L65" s="122"/>
      <c r="M65" s="288"/>
      <c r="N65" s="288"/>
      <c r="O65" s="330"/>
      <c r="P65" s="330"/>
      <c r="Q65" s="330"/>
      <c r="R65" s="288"/>
      <c r="S65" s="288"/>
    </row>
    <row r="66" spans="1:19" s="29" customFormat="1" ht="24.75" customHeight="1">
      <c r="A66" s="10" t="s">
        <v>168</v>
      </c>
      <c r="B66" s="397" t="s">
        <v>373</v>
      </c>
      <c r="C66" s="398"/>
      <c r="D66" s="407"/>
      <c r="E66" s="408"/>
      <c r="F66" s="313"/>
      <c r="G66" s="10"/>
      <c r="H66" s="122"/>
      <c r="I66" s="122">
        <f t="shared" si="0"/>
        <v>0</v>
      </c>
      <c r="J66" s="122"/>
      <c r="K66" s="122"/>
      <c r="L66" s="122"/>
      <c r="M66" s="288"/>
      <c r="N66" s="288"/>
      <c r="O66" s="330"/>
      <c r="P66" s="330"/>
      <c r="Q66" s="330"/>
      <c r="R66" s="288"/>
      <c r="S66" s="288"/>
    </row>
    <row r="67" spans="1:19" s="29" customFormat="1" ht="24.75" customHeight="1">
      <c r="A67" s="10" t="s">
        <v>170</v>
      </c>
      <c r="B67" s="397" t="s">
        <v>372</v>
      </c>
      <c r="C67" s="398"/>
      <c r="D67" s="399"/>
      <c r="E67" s="400"/>
      <c r="F67" s="313"/>
      <c r="G67" s="10"/>
      <c r="H67" s="122"/>
      <c r="I67" s="122">
        <f t="shared" si="0"/>
        <v>0</v>
      </c>
      <c r="J67" s="122"/>
      <c r="K67" s="122"/>
      <c r="L67" s="122"/>
      <c r="M67" s="288"/>
      <c r="N67" s="288"/>
      <c r="O67" s="330"/>
      <c r="P67" s="330"/>
      <c r="Q67" s="330"/>
      <c r="R67" s="288"/>
      <c r="S67" s="288"/>
    </row>
    <row r="68" spans="1:19" s="29" customFormat="1" ht="24.75" customHeight="1">
      <c r="A68" s="23" t="s">
        <v>172</v>
      </c>
      <c r="B68" s="415" t="s">
        <v>371</v>
      </c>
      <c r="C68" s="406"/>
      <c r="D68" s="416"/>
      <c r="E68" s="417"/>
      <c r="F68" s="313"/>
      <c r="G68" s="10"/>
      <c r="H68" s="122"/>
      <c r="I68" s="122">
        <f t="shared" si="0"/>
        <v>0</v>
      </c>
      <c r="J68" s="122"/>
      <c r="K68" s="122"/>
      <c r="L68" s="122"/>
      <c r="M68" s="288"/>
      <c r="N68" s="288"/>
      <c r="O68" s="330"/>
      <c r="P68" s="330"/>
      <c r="Q68" s="330"/>
      <c r="R68" s="288"/>
      <c r="S68" s="288"/>
    </row>
    <row r="69" spans="1:17" s="29" customFormat="1" ht="24.75" customHeight="1">
      <c r="A69" s="9" t="s">
        <v>126</v>
      </c>
      <c r="B69" s="412" t="s">
        <v>370</v>
      </c>
      <c r="C69" s="413"/>
      <c r="D69" s="399"/>
      <c r="E69" s="400"/>
      <c r="F69" s="10">
        <v>5</v>
      </c>
      <c r="G69" s="121">
        <f>G70-G71-G72+G73-G78+G79+G80</f>
        <v>18255</v>
      </c>
      <c r="H69" s="121"/>
      <c r="I69" s="121">
        <f t="shared" si="0"/>
        <v>18255</v>
      </c>
      <c r="J69" s="121"/>
      <c r="K69" s="121"/>
      <c r="L69" s="121"/>
      <c r="M69" s="288"/>
      <c r="N69" s="288"/>
      <c r="O69" s="330"/>
      <c r="P69" s="330"/>
      <c r="Q69" s="293"/>
    </row>
    <row r="70" spans="1:17" s="29" customFormat="1" ht="12.75" customHeight="1">
      <c r="A70" s="10" t="s">
        <v>99</v>
      </c>
      <c r="B70" s="21" t="s">
        <v>369</v>
      </c>
      <c r="C70" s="209"/>
      <c r="D70" s="209"/>
      <c r="E70" s="13"/>
      <c r="F70" s="10"/>
      <c r="G70" s="10"/>
      <c r="H70" s="122"/>
      <c r="I70" s="122">
        <f t="shared" si="0"/>
        <v>0</v>
      </c>
      <c r="J70" s="122"/>
      <c r="K70" s="122"/>
      <c r="L70" s="122"/>
      <c r="M70" s="288"/>
      <c r="N70" s="288"/>
      <c r="O70" s="330"/>
      <c r="P70" s="330"/>
      <c r="Q70" s="293"/>
    </row>
    <row r="71" spans="1:17" s="29" customFormat="1" ht="12.75" customHeight="1">
      <c r="A71" s="10" t="s">
        <v>106</v>
      </c>
      <c r="B71" s="243" t="s">
        <v>368</v>
      </c>
      <c r="C71" s="249"/>
      <c r="D71" s="244"/>
      <c r="E71" s="245"/>
      <c r="F71" s="10"/>
      <c r="G71" s="10"/>
      <c r="H71" s="122"/>
      <c r="I71" s="122">
        <f t="shared" si="0"/>
        <v>0</v>
      </c>
      <c r="J71" s="122"/>
      <c r="K71" s="122"/>
      <c r="L71" s="122"/>
      <c r="M71" s="288"/>
      <c r="N71" s="288"/>
      <c r="O71" s="330"/>
      <c r="P71" s="330"/>
      <c r="Q71" s="293"/>
    </row>
    <row r="72" spans="1:16" s="29" customFormat="1" ht="24.75" customHeight="1">
      <c r="A72" s="10" t="s">
        <v>117</v>
      </c>
      <c r="B72" s="414" t="s">
        <v>92</v>
      </c>
      <c r="C72" s="410"/>
      <c r="D72" s="399"/>
      <c r="E72" s="400"/>
      <c r="F72" s="10"/>
      <c r="G72" s="10"/>
      <c r="H72" s="122"/>
      <c r="I72" s="122">
        <f t="shared" si="0"/>
        <v>0</v>
      </c>
      <c r="J72" s="122"/>
      <c r="K72" s="122"/>
      <c r="L72" s="122"/>
      <c r="M72" s="288"/>
      <c r="N72" s="288"/>
      <c r="O72" s="288"/>
      <c r="P72" s="288"/>
    </row>
    <row r="73" spans="1:16" s="29" customFormat="1" ht="30" customHeight="1">
      <c r="A73" s="10" t="s">
        <v>302</v>
      </c>
      <c r="B73" s="414" t="s">
        <v>54</v>
      </c>
      <c r="C73" s="422"/>
      <c r="D73" s="407"/>
      <c r="E73" s="408"/>
      <c r="F73" s="10"/>
      <c r="G73" s="122">
        <f>SUM(G74:G77)</f>
        <v>18255</v>
      </c>
      <c r="H73" s="122"/>
      <c r="I73" s="122">
        <f t="shared" si="0"/>
        <v>18255</v>
      </c>
      <c r="J73" s="122"/>
      <c r="K73" s="122"/>
      <c r="L73" s="122"/>
      <c r="M73" s="288"/>
      <c r="N73" s="288"/>
      <c r="O73" s="288"/>
      <c r="P73" s="288"/>
    </row>
    <row r="74" spans="1:16" s="29" customFormat="1" ht="12.75">
      <c r="A74" s="17" t="s">
        <v>210</v>
      </c>
      <c r="B74" s="250"/>
      <c r="C74" s="251"/>
      <c r="D74" s="18" t="s">
        <v>191</v>
      </c>
      <c r="E74" s="144"/>
      <c r="F74" s="313"/>
      <c r="G74" s="10"/>
      <c r="H74" s="122"/>
      <c r="I74" s="122">
        <f t="shared" si="0"/>
        <v>0</v>
      </c>
      <c r="J74" s="122"/>
      <c r="K74" s="122"/>
      <c r="L74" s="122"/>
      <c r="M74" s="288"/>
      <c r="N74" s="288"/>
      <c r="O74" s="288"/>
      <c r="P74" s="288"/>
    </row>
    <row r="75" spans="1:16" s="29" customFormat="1" ht="12.75" customHeight="1">
      <c r="A75" s="17" t="s">
        <v>211</v>
      </c>
      <c r="B75" s="209"/>
      <c r="C75" s="252"/>
      <c r="D75" s="18" t="s">
        <v>139</v>
      </c>
      <c r="E75" s="144"/>
      <c r="F75" s="10"/>
      <c r="G75" s="10"/>
      <c r="H75" s="122"/>
      <c r="I75" s="122">
        <f t="shared" si="0"/>
        <v>0</v>
      </c>
      <c r="J75" s="122"/>
      <c r="K75" s="122"/>
      <c r="L75" s="122"/>
      <c r="M75" s="288"/>
      <c r="N75" s="288"/>
      <c r="O75" s="288"/>
      <c r="P75" s="288"/>
    </row>
    <row r="76" spans="1:16" s="29" customFormat="1" ht="24.75" customHeight="1">
      <c r="A76" s="17" t="s">
        <v>212</v>
      </c>
      <c r="B76" s="209"/>
      <c r="C76" s="210"/>
      <c r="D76" s="410" t="s">
        <v>367</v>
      </c>
      <c r="E76" s="408"/>
      <c r="F76" s="264"/>
      <c r="G76" s="10"/>
      <c r="H76" s="122"/>
      <c r="I76" s="122">
        <f t="shared" si="0"/>
        <v>0</v>
      </c>
      <c r="J76" s="122"/>
      <c r="K76" s="122"/>
      <c r="L76" s="122"/>
      <c r="M76" s="288"/>
      <c r="N76" s="288"/>
      <c r="O76" s="288"/>
      <c r="P76" s="288"/>
    </row>
    <row r="77" spans="1:16" s="29" customFormat="1" ht="12.75" customHeight="1">
      <c r="A77" s="17" t="s">
        <v>93</v>
      </c>
      <c r="B77" s="209"/>
      <c r="C77" s="210"/>
      <c r="D77" s="18" t="s">
        <v>366</v>
      </c>
      <c r="E77" s="19"/>
      <c r="F77" s="10"/>
      <c r="G77" s="23">
        <v>18255</v>
      </c>
      <c r="H77" s="122"/>
      <c r="I77" s="122">
        <f t="shared" si="0"/>
        <v>18255</v>
      </c>
      <c r="J77" s="122"/>
      <c r="K77" s="122"/>
      <c r="L77" s="122"/>
      <c r="M77" s="288"/>
      <c r="N77" s="288"/>
      <c r="O77" s="288"/>
      <c r="P77" s="288"/>
    </row>
    <row r="78" spans="1:16" s="29" customFormat="1" ht="27.75" customHeight="1">
      <c r="A78" s="17" t="s">
        <v>135</v>
      </c>
      <c r="B78" s="397" t="s">
        <v>365</v>
      </c>
      <c r="C78" s="409"/>
      <c r="D78" s="407"/>
      <c r="E78" s="408"/>
      <c r="F78" s="313"/>
      <c r="G78" s="10"/>
      <c r="H78" s="122"/>
      <c r="I78" s="122">
        <f t="shared" si="0"/>
        <v>0</v>
      </c>
      <c r="J78" s="122"/>
      <c r="K78" s="122"/>
      <c r="L78" s="122"/>
      <c r="M78" s="288"/>
      <c r="N78" s="288"/>
      <c r="O78" s="288"/>
      <c r="P78" s="288"/>
    </row>
    <row r="79" spans="1:16" s="29" customFormat="1" ht="12.75">
      <c r="A79" s="17" t="s">
        <v>168</v>
      </c>
      <c r="B79" s="253" t="s">
        <v>94</v>
      </c>
      <c r="C79" s="231"/>
      <c r="D79" s="254"/>
      <c r="E79" s="233"/>
      <c r="F79" s="313"/>
      <c r="G79" s="10"/>
      <c r="H79" s="122"/>
      <c r="I79" s="122">
        <f t="shared" si="0"/>
        <v>0</v>
      </c>
      <c r="J79" s="122"/>
      <c r="K79" s="122"/>
      <c r="L79" s="122"/>
      <c r="M79" s="288"/>
      <c r="N79" s="288"/>
      <c r="O79" s="288"/>
      <c r="P79" s="288"/>
    </row>
    <row r="80" spans="1:12" s="29" customFormat="1" ht="12.75">
      <c r="A80" s="17" t="s">
        <v>170</v>
      </c>
      <c r="B80" s="253" t="s">
        <v>238</v>
      </c>
      <c r="C80" s="231"/>
      <c r="D80" s="241"/>
      <c r="E80" s="255"/>
      <c r="F80" s="313"/>
      <c r="G80" s="10"/>
      <c r="H80" s="122"/>
      <c r="I80" s="122">
        <f t="shared" si="0"/>
        <v>0</v>
      </c>
      <c r="J80" s="122"/>
      <c r="K80" s="122"/>
      <c r="L80" s="122"/>
    </row>
    <row r="81" spans="1:12" s="29" customFormat="1" ht="39" customHeight="1">
      <c r="A81" s="9" t="s">
        <v>137</v>
      </c>
      <c r="B81" s="403" t="s">
        <v>364</v>
      </c>
      <c r="C81" s="404"/>
      <c r="D81" s="404"/>
      <c r="E81" s="405"/>
      <c r="F81" s="264"/>
      <c r="G81" s="10"/>
      <c r="H81" s="122"/>
      <c r="I81" s="122">
        <f t="shared" si="0"/>
        <v>0</v>
      </c>
      <c r="J81" s="122"/>
      <c r="K81" s="122"/>
      <c r="L81" s="122"/>
    </row>
    <row r="82" spans="1:12" s="29" customFormat="1" ht="24.75" customHeight="1">
      <c r="A82" s="9"/>
      <c r="B82" s="412" t="s">
        <v>363</v>
      </c>
      <c r="C82" s="443"/>
      <c r="D82" s="399"/>
      <c r="E82" s="400"/>
      <c r="F82" s="264"/>
      <c r="G82" s="121">
        <f>G21-G54+G69+G81</f>
        <v>103</v>
      </c>
      <c r="H82" s="121">
        <f>H21-H54+H69+H81</f>
        <v>0</v>
      </c>
      <c r="I82" s="121">
        <f t="shared" si="0"/>
        <v>103</v>
      </c>
      <c r="J82" s="121"/>
      <c r="K82" s="121"/>
      <c r="L82" s="121"/>
    </row>
    <row r="83" spans="1:12" s="29" customFormat="1" ht="24.75" customHeight="1">
      <c r="A83" s="34"/>
      <c r="B83" s="412" t="s">
        <v>95</v>
      </c>
      <c r="C83" s="413"/>
      <c r="D83" s="399"/>
      <c r="E83" s="400"/>
      <c r="F83" s="10"/>
      <c r="G83" s="9">
        <v>5168</v>
      </c>
      <c r="H83" s="121"/>
      <c r="I83" s="121">
        <f t="shared" si="0"/>
        <v>5168</v>
      </c>
      <c r="J83" s="121"/>
      <c r="K83" s="121"/>
      <c r="L83" s="121"/>
    </row>
    <row r="84" spans="1:12" s="29" customFormat="1" ht="24.75" customHeight="1">
      <c r="A84" s="256"/>
      <c r="B84" s="431" t="s">
        <v>96</v>
      </c>
      <c r="C84" s="432"/>
      <c r="D84" s="433"/>
      <c r="E84" s="434"/>
      <c r="F84" s="10">
        <v>6</v>
      </c>
      <c r="G84" s="121">
        <f>SUM(G82:G83)</f>
        <v>5271</v>
      </c>
      <c r="H84" s="121"/>
      <c r="I84" s="121">
        <f t="shared" si="0"/>
        <v>5271</v>
      </c>
      <c r="J84" s="121"/>
      <c r="K84" s="121"/>
      <c r="L84" s="121"/>
    </row>
    <row r="85" spans="1:11" s="29" customFormat="1" ht="12.75">
      <c r="A85" s="141"/>
      <c r="B85" s="142"/>
      <c r="C85" s="142"/>
      <c r="D85" s="142"/>
      <c r="E85" s="142"/>
      <c r="F85" s="142"/>
      <c r="G85" s="143"/>
      <c r="H85" s="143"/>
      <c r="I85" s="143"/>
      <c r="J85" s="143"/>
      <c r="K85" s="143"/>
    </row>
    <row r="86" spans="1:11" s="29" customFormat="1" ht="12.75">
      <c r="A86" s="141"/>
      <c r="B86" s="142"/>
      <c r="C86" s="142"/>
      <c r="D86" s="142"/>
      <c r="E86" s="142"/>
      <c r="F86" s="142"/>
      <c r="G86" s="143"/>
      <c r="H86" s="118"/>
      <c r="I86" s="143"/>
      <c r="J86" s="143"/>
      <c r="K86" s="143"/>
    </row>
    <row r="87" spans="1:11" s="29" customFormat="1" ht="12.75">
      <c r="A87" s="87" t="s">
        <v>362</v>
      </c>
      <c r="B87" s="257"/>
      <c r="C87" s="257"/>
      <c r="D87" s="257"/>
      <c r="E87" s="331" t="s">
        <v>77</v>
      </c>
      <c r="F87" s="257"/>
      <c r="G87" s="257"/>
      <c r="H87" s="339"/>
      <c r="I87" s="258"/>
      <c r="J87" s="257" t="s">
        <v>76</v>
      </c>
      <c r="K87" s="257"/>
    </row>
    <row r="88" spans="1:11" s="29" customFormat="1" ht="25.5" customHeight="1">
      <c r="A88" s="395" t="s">
        <v>343</v>
      </c>
      <c r="B88" s="395"/>
      <c r="C88" s="395"/>
      <c r="D88" s="395"/>
      <c r="E88" s="395"/>
      <c r="F88" s="395"/>
      <c r="G88" s="395"/>
      <c r="H88" s="259" t="s">
        <v>361</v>
      </c>
      <c r="I88" s="28"/>
      <c r="J88" s="396" t="s">
        <v>317</v>
      </c>
      <c r="K88" s="396"/>
    </row>
    <row r="89" spans="1:11" s="29" customFormat="1" ht="25.5" customHeight="1">
      <c r="A89" s="328"/>
      <c r="B89" s="328"/>
      <c r="C89" s="328"/>
      <c r="D89" s="328"/>
      <c r="E89" s="328"/>
      <c r="F89" s="328"/>
      <c r="G89" s="328"/>
      <c r="H89" s="259"/>
      <c r="I89" s="28"/>
      <c r="J89" s="259"/>
      <c r="K89" s="259"/>
    </row>
    <row r="90" spans="1:11" s="29" customFormat="1" ht="25.5" customHeight="1">
      <c r="A90" s="328"/>
      <c r="B90" s="328"/>
      <c r="C90" s="328"/>
      <c r="D90" s="328"/>
      <c r="E90" s="328"/>
      <c r="F90" s="328"/>
      <c r="G90" s="328"/>
      <c r="H90" s="259"/>
      <c r="I90" s="28"/>
      <c r="J90" s="259"/>
      <c r="K90" s="259"/>
    </row>
    <row r="91" spans="6:12" s="72" customFormat="1" ht="12.75">
      <c r="F91" s="71"/>
      <c r="L91" s="114"/>
    </row>
    <row r="92" spans="6:12" s="72" customFormat="1" ht="12.75">
      <c r="F92" s="71"/>
      <c r="L92" s="114"/>
    </row>
    <row r="93" spans="6:12" s="72" customFormat="1" ht="12.75">
      <c r="F93" s="71"/>
      <c r="L93" s="114"/>
    </row>
    <row r="94" spans="6:12" s="72" customFormat="1" ht="12.75">
      <c r="F94" s="71"/>
      <c r="L94" s="114"/>
    </row>
    <row r="95" spans="6:12" s="72" customFormat="1" ht="12.75">
      <c r="F95" s="71"/>
      <c r="L95" s="114"/>
    </row>
    <row r="96" spans="6:12" s="72" customFormat="1" ht="12.75">
      <c r="F96" s="71"/>
      <c r="L96" s="114"/>
    </row>
    <row r="97" spans="6:12" s="72" customFormat="1" ht="12.75">
      <c r="F97" s="71"/>
      <c r="L97" s="114"/>
    </row>
    <row r="98" spans="6:12" s="72" customFormat="1" ht="12.75">
      <c r="F98" s="71"/>
      <c r="L98" s="114"/>
    </row>
    <row r="99" spans="6:12" s="72" customFormat="1" ht="12.75">
      <c r="F99" s="71"/>
      <c r="L99" s="114"/>
    </row>
    <row r="100" spans="6:12" s="72" customFormat="1" ht="12.75">
      <c r="F100" s="71"/>
      <c r="L100" s="114"/>
    </row>
    <row r="101" spans="6:12" s="72" customFormat="1" ht="12.75">
      <c r="F101" s="71"/>
      <c r="L101" s="114"/>
    </row>
    <row r="102" spans="6:12" s="72" customFormat="1" ht="12.75">
      <c r="F102" s="71"/>
      <c r="L102" s="114"/>
    </row>
    <row r="103" spans="6:12" s="72" customFormat="1" ht="12.75">
      <c r="F103" s="71"/>
      <c r="L103" s="114"/>
    </row>
    <row r="104" spans="6:12" s="72" customFormat="1" ht="12.75">
      <c r="F104" s="71"/>
      <c r="L104" s="114"/>
    </row>
    <row r="105" spans="6:12" s="72" customFormat="1" ht="12.75">
      <c r="F105" s="71"/>
      <c r="L105" s="114"/>
    </row>
    <row r="106" spans="6:12" s="72" customFormat="1" ht="12.75">
      <c r="F106" s="71"/>
      <c r="L106" s="114"/>
    </row>
    <row r="107" spans="6:12" s="72" customFormat="1" ht="12.75">
      <c r="F107" s="71"/>
      <c r="L107" s="114"/>
    </row>
  </sheetData>
  <sheetProtection/>
  <mergeCells count="42">
    <mergeCell ref="B82:E82"/>
    <mergeCell ref="B83:E83"/>
    <mergeCell ref="B69:E69"/>
    <mergeCell ref="B66:E66"/>
    <mergeCell ref="J18:L18"/>
    <mergeCell ref="C39:E39"/>
    <mergeCell ref="G12:I12"/>
    <mergeCell ref="G13:I13"/>
    <mergeCell ref="F18:F19"/>
    <mergeCell ref="B84:E84"/>
    <mergeCell ref="B21:E21"/>
    <mergeCell ref="D26:E26"/>
    <mergeCell ref="B18:E19"/>
    <mergeCell ref="B20:E20"/>
    <mergeCell ref="A4:L5"/>
    <mergeCell ref="E7:K7"/>
    <mergeCell ref="E9:K9"/>
    <mergeCell ref="A8:L8"/>
    <mergeCell ref="D76:E76"/>
    <mergeCell ref="C62:E62"/>
    <mergeCell ref="B73:E73"/>
    <mergeCell ref="A11:F11"/>
    <mergeCell ref="F17:L17"/>
    <mergeCell ref="G18:I18"/>
    <mergeCell ref="B54:E54"/>
    <mergeCell ref="B72:E72"/>
    <mergeCell ref="B68:E68"/>
    <mergeCell ref="B55:E55"/>
    <mergeCell ref="B57:E57"/>
    <mergeCell ref="C58:E58"/>
    <mergeCell ref="B65:E65"/>
    <mergeCell ref="C64:E64"/>
    <mergeCell ref="A88:G88"/>
    <mergeCell ref="J88:K88"/>
    <mergeCell ref="B67:E67"/>
    <mergeCell ref="A18:A19"/>
    <mergeCell ref="B81:E81"/>
    <mergeCell ref="C63:E63"/>
    <mergeCell ref="B78:E78"/>
    <mergeCell ref="C37:E37"/>
    <mergeCell ref="C59:E59"/>
    <mergeCell ref="B56:E56"/>
  </mergeCells>
  <printOptions/>
  <pageMargins left="0.6299212598425197" right="0.2362204724409449" top="0.7480314960629921" bottom="0.5511811023622047" header="0.31496062992125984" footer="0.31496062992125984"/>
  <pageSetup horizontalDpi="600" verticalDpi="600" orientation="portrait" paperSize="9" scale="88" r:id="rId1"/>
  <rowBreaks count="1" manualBreakCount="1">
    <brk id="54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zoomScalePageLayoutView="0" workbookViewId="0" topLeftCell="A7">
      <selection activeCell="N7" sqref="N1:O16384"/>
    </sheetView>
  </sheetViews>
  <sheetFormatPr defaultColWidth="9.140625" defaultRowHeight="12.75"/>
  <cols>
    <col min="1" max="1" width="6.00390625" style="117" customWidth="1"/>
    <col min="2" max="2" width="32.8515625" style="78" customWidth="1"/>
    <col min="3" max="3" width="11.00390625" style="78" customWidth="1"/>
    <col min="4" max="13" width="11.140625" style="78" customWidth="1"/>
    <col min="14" max="16384" width="9.140625" style="78" customWidth="1"/>
  </cols>
  <sheetData>
    <row r="1" ht="12.75">
      <c r="I1" s="78" t="s">
        <v>4</v>
      </c>
    </row>
    <row r="2" ht="12.75">
      <c r="I2" s="78" t="s">
        <v>0</v>
      </c>
    </row>
    <row r="4" spans="1:11" s="81" customFormat="1" ht="12.75">
      <c r="A4" s="445" t="s">
        <v>56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</row>
    <row r="5" s="81" customFormat="1" ht="12.75">
      <c r="A5" s="95"/>
    </row>
    <row r="6" spans="1:11" s="115" customFormat="1" ht="21" customHeight="1">
      <c r="A6" s="116"/>
      <c r="B6" s="449" t="s">
        <v>73</v>
      </c>
      <c r="C6" s="449"/>
      <c r="D6" s="449"/>
      <c r="E6" s="449"/>
      <c r="F6" s="449"/>
      <c r="G6" s="449"/>
      <c r="H6" s="449"/>
      <c r="I6" s="449"/>
      <c r="J6" s="449"/>
      <c r="K6" s="449"/>
    </row>
    <row r="7" spans="1:11" s="81" customFormat="1" ht="12.75">
      <c r="A7" s="444" t="s">
        <v>291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</row>
    <row r="8" spans="1:7" s="81" customFormat="1" ht="12.75">
      <c r="A8" s="110"/>
      <c r="B8" s="110"/>
      <c r="C8" s="109"/>
      <c r="D8" s="109"/>
      <c r="E8" s="109"/>
      <c r="F8" s="109"/>
      <c r="G8" s="109"/>
    </row>
    <row r="9" spans="1:11" s="81" customFormat="1" ht="14.25">
      <c r="A9" s="447" t="s">
        <v>5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</row>
    <row r="10" s="81" customFormat="1" ht="12.75">
      <c r="A10" s="95"/>
    </row>
    <row r="11" spans="1:13" s="81" customFormat="1" ht="12.75">
      <c r="A11" s="382" t="s">
        <v>97</v>
      </c>
      <c r="B11" s="382" t="s">
        <v>79</v>
      </c>
      <c r="C11" s="382" t="s">
        <v>239</v>
      </c>
      <c r="D11" s="382" t="s">
        <v>1</v>
      </c>
      <c r="E11" s="382"/>
      <c r="F11" s="382"/>
      <c r="G11" s="382"/>
      <c r="H11" s="382"/>
      <c r="I11" s="382"/>
      <c r="J11" s="383"/>
      <c r="K11" s="383"/>
      <c r="L11" s="382"/>
      <c r="M11" s="382" t="s">
        <v>240</v>
      </c>
    </row>
    <row r="12" spans="1:13" s="81" customFormat="1" ht="108.75" customHeight="1">
      <c r="A12" s="382"/>
      <c r="B12" s="382"/>
      <c r="C12" s="382"/>
      <c r="D12" s="14" t="s">
        <v>67</v>
      </c>
      <c r="E12" s="14" t="s">
        <v>57</v>
      </c>
      <c r="F12" s="14" t="s">
        <v>68</v>
      </c>
      <c r="G12" s="14" t="s">
        <v>6</v>
      </c>
      <c r="H12" s="14" t="s">
        <v>69</v>
      </c>
      <c r="I12" s="208" t="s">
        <v>58</v>
      </c>
      <c r="J12" s="14" t="s">
        <v>59</v>
      </c>
      <c r="K12" s="108" t="s">
        <v>60</v>
      </c>
      <c r="L12" s="265" t="s">
        <v>61</v>
      </c>
      <c r="M12" s="382"/>
    </row>
    <row r="13" spans="1:13" s="81" customFormat="1" ht="12.7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267" t="s">
        <v>62</v>
      </c>
      <c r="L13" s="15">
        <v>12</v>
      </c>
      <c r="M13" s="15">
        <v>13</v>
      </c>
    </row>
    <row r="14" spans="1:13" s="81" customFormat="1" ht="51">
      <c r="A14" s="14" t="s">
        <v>185</v>
      </c>
      <c r="B14" s="79" t="s">
        <v>63</v>
      </c>
      <c r="C14" s="122">
        <f>SUM(C15:C16)</f>
        <v>3000</v>
      </c>
      <c r="D14" s="122">
        <f aca="true" t="shared" si="0" ref="D14:M14">SUM(D15:D16)</f>
        <v>393646</v>
      </c>
      <c r="E14" s="122">
        <f t="shared" si="0"/>
        <v>0</v>
      </c>
      <c r="F14" s="122">
        <f t="shared" si="0"/>
        <v>0</v>
      </c>
      <c r="G14" s="122">
        <f t="shared" si="0"/>
        <v>0</v>
      </c>
      <c r="H14" s="122">
        <f t="shared" si="0"/>
        <v>0</v>
      </c>
      <c r="I14" s="122">
        <f t="shared" si="0"/>
        <v>394646</v>
      </c>
      <c r="J14" s="122">
        <f t="shared" si="0"/>
        <v>0</v>
      </c>
      <c r="K14" s="122">
        <f t="shared" si="0"/>
        <v>0</v>
      </c>
      <c r="L14" s="122">
        <f t="shared" si="0"/>
        <v>0</v>
      </c>
      <c r="M14" s="122">
        <f t="shared" si="0"/>
        <v>2000</v>
      </c>
    </row>
    <row r="15" spans="1:13" s="81" customFormat="1" ht="15" customHeight="1">
      <c r="A15" s="15" t="s">
        <v>241</v>
      </c>
      <c r="B15" s="80" t="s">
        <v>90</v>
      </c>
      <c r="C15" s="15">
        <v>3000</v>
      </c>
      <c r="D15" s="15">
        <v>18782</v>
      </c>
      <c r="E15" s="15"/>
      <c r="F15" s="15"/>
      <c r="G15" s="15"/>
      <c r="H15" s="15"/>
      <c r="I15" s="15">
        <f>18782+1000</f>
        <v>19782</v>
      </c>
      <c r="J15" s="15"/>
      <c r="K15" s="15"/>
      <c r="L15" s="15"/>
      <c r="M15" s="122">
        <f>C15+D15+E15+F15-G15-H15-I15-J15-K15+L15</f>
        <v>2000</v>
      </c>
    </row>
    <row r="16" spans="1:13" s="81" customFormat="1" ht="15" customHeight="1">
      <c r="A16" s="15" t="s">
        <v>242</v>
      </c>
      <c r="B16" s="80" t="s">
        <v>91</v>
      </c>
      <c r="C16" s="15"/>
      <c r="D16" s="15">
        <f>378011-3147</f>
        <v>374864</v>
      </c>
      <c r="E16" s="15"/>
      <c r="F16" s="15"/>
      <c r="G16" s="15"/>
      <c r="H16" s="15"/>
      <c r="I16" s="15">
        <f>+D16</f>
        <v>374864</v>
      </c>
      <c r="J16" s="15"/>
      <c r="K16" s="15"/>
      <c r="L16" s="15"/>
      <c r="M16" s="122">
        <f>C16+D16+E16+F16-G16-H16-I16-J16-K16+L16</f>
        <v>0</v>
      </c>
    </row>
    <row r="17" spans="1:13" s="81" customFormat="1" ht="54" customHeight="1">
      <c r="A17" s="14" t="s">
        <v>186</v>
      </c>
      <c r="B17" s="79" t="s">
        <v>64</v>
      </c>
      <c r="C17" s="122">
        <f>SUM(C18:C19)</f>
        <v>224699</v>
      </c>
      <c r="D17" s="122">
        <f aca="true" t="shared" si="1" ref="D17:M17">SUM(D18:D19)</f>
        <v>894139</v>
      </c>
      <c r="E17" s="122">
        <f t="shared" si="1"/>
        <v>0</v>
      </c>
      <c r="F17" s="122">
        <f t="shared" si="1"/>
        <v>338</v>
      </c>
      <c r="G17" s="122">
        <f t="shared" si="1"/>
        <v>0</v>
      </c>
      <c r="H17" s="122">
        <f t="shared" si="1"/>
        <v>0</v>
      </c>
      <c r="I17" s="122">
        <f t="shared" si="1"/>
        <v>913717</v>
      </c>
      <c r="J17" s="122">
        <f t="shared" si="1"/>
        <v>0</v>
      </c>
      <c r="K17" s="122">
        <f t="shared" si="1"/>
        <v>0</v>
      </c>
      <c r="L17" s="122">
        <f t="shared" si="1"/>
        <v>0</v>
      </c>
      <c r="M17" s="122">
        <f t="shared" si="1"/>
        <v>205459</v>
      </c>
    </row>
    <row r="18" spans="1:13" s="81" customFormat="1" ht="15" customHeight="1">
      <c r="A18" s="15" t="s">
        <v>244</v>
      </c>
      <c r="B18" s="80" t="s">
        <v>90</v>
      </c>
      <c r="C18" s="321">
        <v>224104</v>
      </c>
      <c r="D18" s="322">
        <f>39875-338</f>
        <v>39537</v>
      </c>
      <c r="E18" s="322"/>
      <c r="F18" s="322">
        <v>338</v>
      </c>
      <c r="G18" s="322"/>
      <c r="H18" s="322"/>
      <c r="I18" s="322">
        <f>39537+18644+338+1</f>
        <v>58520</v>
      </c>
      <c r="J18" s="322"/>
      <c r="K18" s="15"/>
      <c r="L18" s="322"/>
      <c r="M18" s="323">
        <f>C18+D18+E18+F18-G18-H18-I18-J18-K18+L18</f>
        <v>205459</v>
      </c>
    </row>
    <row r="19" spans="1:13" s="81" customFormat="1" ht="15" customHeight="1">
      <c r="A19" s="15" t="s">
        <v>249</v>
      </c>
      <c r="B19" s="80" t="s">
        <v>91</v>
      </c>
      <c r="C19" s="322">
        <v>595</v>
      </c>
      <c r="D19" s="322">
        <f>798683-D18+2136+93320</f>
        <v>854602</v>
      </c>
      <c r="E19" s="322"/>
      <c r="F19" s="322"/>
      <c r="G19" s="322"/>
      <c r="H19" s="322"/>
      <c r="I19" s="322">
        <f>854650+595-48</f>
        <v>855197</v>
      </c>
      <c r="J19" s="322"/>
      <c r="K19" s="15"/>
      <c r="L19" s="322"/>
      <c r="M19" s="323">
        <f>C19+D19+E19+F19-G19-H19-I19-J19-K19+L19</f>
        <v>0</v>
      </c>
    </row>
    <row r="20" spans="1:13" s="81" customFormat="1" ht="77.25" customHeight="1">
      <c r="A20" s="14" t="s">
        <v>187</v>
      </c>
      <c r="B20" s="79" t="s">
        <v>65</v>
      </c>
      <c r="C20" s="122">
        <f>SUM(C21:C22)</f>
        <v>20824</v>
      </c>
      <c r="D20" s="122">
        <f aca="true" t="shared" si="2" ref="D20:M20">SUM(D21:D22)</f>
        <v>0</v>
      </c>
      <c r="E20" s="122">
        <f t="shared" si="2"/>
        <v>0</v>
      </c>
      <c r="F20" s="122">
        <f t="shared" si="2"/>
        <v>11706</v>
      </c>
      <c r="G20" s="122">
        <f t="shared" si="2"/>
        <v>0</v>
      </c>
      <c r="H20" s="122">
        <f t="shared" si="2"/>
        <v>0</v>
      </c>
      <c r="I20" s="122">
        <f t="shared" si="2"/>
        <v>18564</v>
      </c>
      <c r="J20" s="122">
        <f t="shared" si="2"/>
        <v>0</v>
      </c>
      <c r="K20" s="122">
        <f t="shared" si="2"/>
        <v>0</v>
      </c>
      <c r="L20" s="122">
        <f t="shared" si="2"/>
        <v>0</v>
      </c>
      <c r="M20" s="122">
        <f t="shared" si="2"/>
        <v>13966</v>
      </c>
    </row>
    <row r="21" spans="1:13" s="81" customFormat="1" ht="15" customHeight="1">
      <c r="A21" s="15" t="s">
        <v>245</v>
      </c>
      <c r="B21" s="80" t="s">
        <v>90</v>
      </c>
      <c r="C21" s="15">
        <v>20824</v>
      </c>
      <c r="D21" s="15"/>
      <c r="E21" s="15"/>
      <c r="F21" s="15">
        <v>11706</v>
      </c>
      <c r="G21" s="15"/>
      <c r="H21" s="15"/>
      <c r="I21" s="15">
        <f>11706+6858</f>
        <v>18564</v>
      </c>
      <c r="J21" s="15"/>
      <c r="K21" s="15"/>
      <c r="L21" s="15"/>
      <c r="M21" s="122">
        <f>C21+D21+E21+F21-G21-H21-I21-J21-K21+L21</f>
        <v>13966</v>
      </c>
    </row>
    <row r="22" spans="1:13" s="81" customFormat="1" ht="15" customHeight="1">
      <c r="A22" s="15" t="s">
        <v>246</v>
      </c>
      <c r="B22" s="80" t="s">
        <v>91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22">
        <f>C22+D22+E22+F22-G22-H22-I22-J22-K22+L22</f>
        <v>0</v>
      </c>
    </row>
    <row r="23" spans="1:13" s="81" customFormat="1" ht="15" customHeight="1">
      <c r="A23" s="14" t="s">
        <v>188</v>
      </c>
      <c r="B23" s="79" t="s">
        <v>261</v>
      </c>
      <c r="C23" s="122">
        <f>SUM(C24:C25)</f>
        <v>13491</v>
      </c>
      <c r="D23" s="122">
        <f aca="true" t="shared" si="3" ref="D23:M23">SUM(D24:D25)</f>
        <v>12117</v>
      </c>
      <c r="E23" s="122">
        <f t="shared" si="3"/>
        <v>0</v>
      </c>
      <c r="F23" s="122">
        <f t="shared" si="3"/>
        <v>4368</v>
      </c>
      <c r="G23" s="122">
        <f t="shared" si="3"/>
        <v>0</v>
      </c>
      <c r="H23" s="122">
        <f t="shared" si="3"/>
        <v>0</v>
      </c>
      <c r="I23" s="122">
        <f t="shared" si="3"/>
        <v>18236</v>
      </c>
      <c r="J23" s="122">
        <f t="shared" si="3"/>
        <v>0</v>
      </c>
      <c r="K23" s="122">
        <f t="shared" si="3"/>
        <v>0</v>
      </c>
      <c r="L23" s="122">
        <f t="shared" si="3"/>
        <v>0</v>
      </c>
      <c r="M23" s="122">
        <f t="shared" si="3"/>
        <v>11740</v>
      </c>
    </row>
    <row r="24" spans="1:13" s="81" customFormat="1" ht="15" customHeight="1">
      <c r="A24" s="15" t="s">
        <v>247</v>
      </c>
      <c r="B24" s="80" t="s">
        <v>90</v>
      </c>
      <c r="C24" s="15">
        <v>13491</v>
      </c>
      <c r="D24" s="23">
        <f>8970+3147</f>
        <v>12117</v>
      </c>
      <c r="E24" s="23">
        <v>-78</v>
      </c>
      <c r="F24" s="23">
        <v>4368</v>
      </c>
      <c r="G24" s="23"/>
      <c r="H24" s="23"/>
      <c r="I24" s="23">
        <f>12831+2180+3147</f>
        <v>18158</v>
      </c>
      <c r="J24" s="23"/>
      <c r="K24" s="23"/>
      <c r="L24" s="15"/>
      <c r="M24" s="122">
        <f>C24+D24+E24+F24-G24-H24-I24-J24-K24+L24</f>
        <v>11740</v>
      </c>
    </row>
    <row r="25" spans="1:13" s="81" customFormat="1" ht="15" customHeight="1">
      <c r="A25" s="15" t="s">
        <v>248</v>
      </c>
      <c r="B25" s="80" t="s">
        <v>91</v>
      </c>
      <c r="C25" s="15"/>
      <c r="D25" s="15"/>
      <c r="E25" s="15">
        <v>78</v>
      </c>
      <c r="F25" s="15"/>
      <c r="G25" s="15"/>
      <c r="H25" s="15"/>
      <c r="I25" s="15">
        <v>78</v>
      </c>
      <c r="J25" s="15"/>
      <c r="K25" s="15"/>
      <c r="L25" s="15"/>
      <c r="M25" s="122">
        <f>C25+D25+E25+F25-G25-H25-I25-J25-K25+L25</f>
        <v>0</v>
      </c>
    </row>
    <row r="26" spans="1:13" s="81" customFormat="1" ht="15" customHeight="1">
      <c r="A26" s="14" t="s">
        <v>189</v>
      </c>
      <c r="B26" s="79" t="s">
        <v>66</v>
      </c>
      <c r="C26" s="121">
        <f>C14+C17+C20+C23</f>
        <v>262014</v>
      </c>
      <c r="D26" s="121">
        <f aca="true" t="shared" si="4" ref="D26:M26">D14+D17+D20+D23</f>
        <v>1299902</v>
      </c>
      <c r="E26" s="121">
        <f>E14+E17+E20+E23</f>
        <v>0</v>
      </c>
      <c r="F26" s="121">
        <f t="shared" si="4"/>
        <v>16412</v>
      </c>
      <c r="G26" s="121">
        <f t="shared" si="4"/>
        <v>0</v>
      </c>
      <c r="H26" s="121">
        <f t="shared" si="4"/>
        <v>0</v>
      </c>
      <c r="I26" s="121">
        <f t="shared" si="4"/>
        <v>1345163</v>
      </c>
      <c r="J26" s="121">
        <f t="shared" si="4"/>
        <v>0</v>
      </c>
      <c r="K26" s="121">
        <f t="shared" si="4"/>
        <v>0</v>
      </c>
      <c r="L26" s="121">
        <f t="shared" si="4"/>
        <v>0</v>
      </c>
      <c r="M26" s="121">
        <f t="shared" si="4"/>
        <v>233165</v>
      </c>
    </row>
    <row r="27" spans="6:12" ht="15">
      <c r="F27" s="336"/>
      <c r="G27" s="337"/>
      <c r="I27" s="333"/>
      <c r="J27" s="86"/>
      <c r="K27" s="86"/>
      <c r="L27" s="86"/>
    </row>
    <row r="28" spans="1:12" s="84" customFormat="1" ht="15">
      <c r="A28" s="84" t="s">
        <v>10</v>
      </c>
      <c r="C28" s="106" t="s">
        <v>78</v>
      </c>
      <c r="D28" s="106"/>
      <c r="E28" s="107"/>
      <c r="F28" s="336"/>
      <c r="G28" s="337"/>
      <c r="I28" s="334"/>
      <c r="J28" s="85"/>
      <c r="K28" s="85"/>
      <c r="L28" s="85"/>
    </row>
    <row r="29" spans="3:12" s="84" customFormat="1" ht="15">
      <c r="C29" s="107" t="s">
        <v>14</v>
      </c>
      <c r="D29" s="107"/>
      <c r="F29" s="336"/>
      <c r="G29" s="337"/>
      <c r="I29" s="334"/>
      <c r="J29" s="85"/>
      <c r="K29" s="85"/>
      <c r="L29" s="85"/>
    </row>
  </sheetData>
  <sheetProtection/>
  <mergeCells count="9">
    <mergeCell ref="M11:M12"/>
    <mergeCell ref="A7:K7"/>
    <mergeCell ref="A4:K4"/>
    <mergeCell ref="A9:K9"/>
    <mergeCell ref="A11:A12"/>
    <mergeCell ref="B11:B12"/>
    <mergeCell ref="C11:C12"/>
    <mergeCell ref="D11:L11"/>
    <mergeCell ref="B6:K6"/>
  </mergeCells>
  <printOptions horizontalCentered="1"/>
  <pageMargins left="0.75" right="0.75" top="0.984251968503937" bottom="0.984251968503937" header="0.5118110236220472" footer="0.5118110236220472"/>
  <pageSetup fitToHeight="2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6"/>
  <sheetViews>
    <sheetView showGridLines="0" tabSelected="1" zoomScale="75" zoomScaleNormal="75" zoomScalePageLayoutView="0" workbookViewId="0" topLeftCell="A4">
      <selection activeCell="K25" sqref="K25"/>
    </sheetView>
  </sheetViews>
  <sheetFormatPr defaultColWidth="9.140625" defaultRowHeight="12.75"/>
  <cols>
    <col min="1" max="1" width="5.8515625" style="149" customWidth="1"/>
    <col min="2" max="2" width="26.57421875" style="149" customWidth="1"/>
    <col min="3" max="3" width="13.57421875" style="149" customWidth="1"/>
    <col min="4" max="15" width="11.8515625" style="149" customWidth="1"/>
    <col min="16" max="16384" width="9.140625" style="149" customWidth="1"/>
  </cols>
  <sheetData>
    <row r="2" spans="1:15" ht="12.75">
      <c r="A2" s="145"/>
      <c r="B2" s="146"/>
      <c r="C2" s="145"/>
      <c r="D2" s="145"/>
      <c r="E2" s="145"/>
      <c r="F2" s="145"/>
      <c r="G2" s="147"/>
      <c r="H2" s="147"/>
      <c r="I2" s="147"/>
      <c r="J2" s="148"/>
      <c r="K2" s="148"/>
      <c r="L2" s="148"/>
      <c r="M2" s="148"/>
      <c r="N2" s="148"/>
      <c r="O2" s="148"/>
    </row>
    <row r="3" spans="2:15" ht="12.75" customHeight="1">
      <c r="B3" s="145"/>
      <c r="G3" s="452" t="s">
        <v>19</v>
      </c>
      <c r="H3" s="452"/>
      <c r="I3" s="452"/>
      <c r="J3" s="145"/>
      <c r="K3" s="145"/>
      <c r="L3" s="145"/>
      <c r="M3" s="145"/>
      <c r="N3" s="145"/>
      <c r="O3" s="145"/>
    </row>
    <row r="4" spans="1:15" ht="12.75" customHeight="1">
      <c r="A4" s="145"/>
      <c r="B4" s="146"/>
      <c r="C4" s="449" t="s">
        <v>73</v>
      </c>
      <c r="D4" s="449"/>
      <c r="E4" s="449"/>
      <c r="F4" s="449"/>
      <c r="G4" s="449"/>
      <c r="H4" s="449"/>
      <c r="I4" s="449"/>
      <c r="J4" s="449"/>
      <c r="K4" s="449"/>
      <c r="L4" s="449"/>
      <c r="M4" s="148"/>
      <c r="N4" s="148"/>
      <c r="O4" s="148"/>
    </row>
    <row r="5" spans="2:15" ht="12.75" customHeight="1">
      <c r="B5" s="151"/>
      <c r="G5" s="453" t="s">
        <v>11</v>
      </c>
      <c r="H5" s="453"/>
      <c r="I5" s="453"/>
      <c r="J5" s="151"/>
      <c r="K5" s="151"/>
      <c r="L5" s="151"/>
      <c r="M5" s="151"/>
      <c r="N5" s="151"/>
      <c r="O5" s="151"/>
    </row>
    <row r="6" spans="1:15" ht="12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1:15" ht="12.75">
      <c r="A7" s="454"/>
      <c r="B7" s="454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spans="1:15" ht="12.75">
      <c r="A8" s="450" t="s">
        <v>20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</row>
    <row r="9" spans="1:15" ht="12.75">
      <c r="A9" s="450" t="s">
        <v>3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</row>
    <row r="10" spans="1:15" ht="12.75">
      <c r="A10" s="152"/>
      <c r="B10" s="152"/>
      <c r="C10" s="153"/>
      <c r="D10" s="153"/>
      <c r="E10" s="153"/>
      <c r="F10" s="153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1:15" ht="12.75">
      <c r="A11" s="154"/>
      <c r="B11" s="145"/>
      <c r="C11" s="145"/>
      <c r="D11" s="145"/>
      <c r="E11" s="145"/>
      <c r="F11" s="145"/>
      <c r="G11" s="451" t="s">
        <v>86</v>
      </c>
      <c r="H11" s="451"/>
      <c r="I11" s="148"/>
      <c r="J11" s="145"/>
      <c r="K11" s="145"/>
      <c r="L11" s="145"/>
      <c r="M11" s="145"/>
      <c r="N11" s="145"/>
      <c r="O11" s="145"/>
    </row>
    <row r="12" spans="1:15" ht="12.75">
      <c r="A12" s="452" t="s">
        <v>263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</row>
    <row r="13" spans="1:15" ht="13.5" thickBot="1">
      <c r="A13" s="155" t="s">
        <v>264</v>
      </c>
      <c r="C13" s="456"/>
      <c r="D13" s="456"/>
      <c r="E13" s="156"/>
      <c r="F13" s="156"/>
      <c r="G13" s="146"/>
      <c r="H13" s="146"/>
      <c r="I13" s="146"/>
      <c r="J13" s="146"/>
      <c r="K13" s="146"/>
      <c r="L13" s="146"/>
      <c r="M13" s="146"/>
      <c r="N13" s="146"/>
      <c r="O13" s="146"/>
    </row>
    <row r="14" spans="1:15" ht="140.25" customHeight="1">
      <c r="A14" s="157"/>
      <c r="B14" s="158"/>
      <c r="C14" s="159"/>
      <c r="D14" s="160" t="s">
        <v>23</v>
      </c>
      <c r="E14" s="161" t="s">
        <v>24</v>
      </c>
      <c r="F14" s="162" t="s">
        <v>25</v>
      </c>
      <c r="G14" s="161" t="s">
        <v>26</v>
      </c>
      <c r="H14" s="163" t="s">
        <v>27</v>
      </c>
      <c r="I14" s="163" t="s">
        <v>28</v>
      </c>
      <c r="J14" s="163" t="s">
        <v>29</v>
      </c>
      <c r="K14" s="163" t="s">
        <v>30</v>
      </c>
      <c r="L14" s="162" t="s">
        <v>31</v>
      </c>
      <c r="M14" s="161" t="s">
        <v>32</v>
      </c>
      <c r="N14" s="163" t="s">
        <v>33</v>
      </c>
      <c r="O14" s="163" t="s">
        <v>21</v>
      </c>
    </row>
    <row r="15" spans="1:15" ht="18" customHeight="1">
      <c r="A15" s="164" t="s">
        <v>126</v>
      </c>
      <c r="B15" s="165" t="s">
        <v>257</v>
      </c>
      <c r="C15" s="166" t="s">
        <v>344</v>
      </c>
      <c r="D15" s="167" t="s">
        <v>344</v>
      </c>
      <c r="E15" s="168" t="s">
        <v>344</v>
      </c>
      <c r="F15" s="169" t="s">
        <v>344</v>
      </c>
      <c r="G15" s="168" t="s">
        <v>344</v>
      </c>
      <c r="H15" s="170" t="s">
        <v>344</v>
      </c>
      <c r="I15" s="170" t="s">
        <v>344</v>
      </c>
      <c r="J15" s="170" t="s">
        <v>344</v>
      </c>
      <c r="K15" s="170" t="s">
        <v>344</v>
      </c>
      <c r="L15" s="169" t="s">
        <v>344</v>
      </c>
      <c r="M15" s="168" t="s">
        <v>344</v>
      </c>
      <c r="N15" s="170" t="s">
        <v>344</v>
      </c>
      <c r="O15" s="170" t="s">
        <v>344</v>
      </c>
    </row>
    <row r="16" spans="1:15" ht="39" customHeight="1">
      <c r="A16" s="171" t="s">
        <v>117</v>
      </c>
      <c r="B16" s="172" t="s">
        <v>297</v>
      </c>
      <c r="C16" s="173">
        <f>SUM(C17:C20)</f>
        <v>87595</v>
      </c>
      <c r="D16" s="173">
        <f aca="true" t="shared" si="0" ref="D16:O16">SUM(D17:D20)</f>
        <v>0</v>
      </c>
      <c r="E16" s="174">
        <f t="shared" si="0"/>
        <v>0</v>
      </c>
      <c r="F16" s="175">
        <f t="shared" si="0"/>
        <v>1477</v>
      </c>
      <c r="G16" s="174">
        <f t="shared" si="0"/>
        <v>0</v>
      </c>
      <c r="H16" s="176">
        <f t="shared" si="0"/>
        <v>0</v>
      </c>
      <c r="I16" s="176">
        <f t="shared" si="0"/>
        <v>0</v>
      </c>
      <c r="J16" s="176">
        <f t="shared" si="0"/>
        <v>65778</v>
      </c>
      <c r="K16" s="176">
        <f t="shared" si="0"/>
        <v>4721</v>
      </c>
      <c r="L16" s="175">
        <f t="shared" si="0"/>
        <v>15619</v>
      </c>
      <c r="M16" s="174">
        <f t="shared" si="0"/>
        <v>0</v>
      </c>
      <c r="N16" s="176">
        <f t="shared" si="0"/>
        <v>0</v>
      </c>
      <c r="O16" s="176">
        <f t="shared" si="0"/>
        <v>0</v>
      </c>
    </row>
    <row r="17" spans="1:15" ht="39" customHeight="1">
      <c r="A17" s="177" t="s">
        <v>298</v>
      </c>
      <c r="B17" s="178" t="s">
        <v>132</v>
      </c>
      <c r="C17" s="179">
        <f>SUM(D17:O17)</f>
        <v>0</v>
      </c>
      <c r="D17" s="180"/>
      <c r="E17" s="181" t="s">
        <v>344</v>
      </c>
      <c r="F17" s="182" t="s">
        <v>344</v>
      </c>
      <c r="G17" s="181" t="s">
        <v>344</v>
      </c>
      <c r="H17" s="183" t="s">
        <v>344</v>
      </c>
      <c r="I17" s="183" t="s">
        <v>344</v>
      </c>
      <c r="J17" s="183" t="s">
        <v>344</v>
      </c>
      <c r="K17" s="183" t="s">
        <v>344</v>
      </c>
      <c r="L17" s="182" t="s">
        <v>344</v>
      </c>
      <c r="M17" s="164" t="s">
        <v>344</v>
      </c>
      <c r="N17" s="184" t="s">
        <v>344</v>
      </c>
      <c r="O17" s="184" t="s">
        <v>344</v>
      </c>
    </row>
    <row r="18" spans="1:15" ht="39" customHeight="1">
      <c r="A18" s="181" t="s">
        <v>121</v>
      </c>
      <c r="B18" s="185" t="s">
        <v>299</v>
      </c>
      <c r="C18" s="179">
        <f>SUM(D18:O18)</f>
        <v>1477</v>
      </c>
      <c r="D18" s="177" t="s">
        <v>344</v>
      </c>
      <c r="E18" s="186"/>
      <c r="F18" s="187">
        <v>1477</v>
      </c>
      <c r="G18" s="181" t="s">
        <v>344</v>
      </c>
      <c r="H18" s="183" t="s">
        <v>344</v>
      </c>
      <c r="I18" s="183" t="s">
        <v>344</v>
      </c>
      <c r="J18" s="183" t="s">
        <v>344</v>
      </c>
      <c r="K18" s="183" t="s">
        <v>344</v>
      </c>
      <c r="L18" s="182" t="s">
        <v>344</v>
      </c>
      <c r="M18" s="168" t="s">
        <v>344</v>
      </c>
      <c r="N18" s="170" t="s">
        <v>344</v>
      </c>
      <c r="O18" s="170" t="s">
        <v>344</v>
      </c>
    </row>
    <row r="19" spans="1:15" ht="39" customHeight="1">
      <c r="A19" s="181" t="s">
        <v>122</v>
      </c>
      <c r="B19" s="178" t="s">
        <v>300</v>
      </c>
      <c r="C19" s="179">
        <f>SUM(D19:O19)</f>
        <v>86118</v>
      </c>
      <c r="D19" s="177" t="s">
        <v>344</v>
      </c>
      <c r="E19" s="181" t="s">
        <v>344</v>
      </c>
      <c r="F19" s="182" t="s">
        <v>344</v>
      </c>
      <c r="G19" s="180"/>
      <c r="H19" s="188"/>
      <c r="I19" s="188"/>
      <c r="J19" s="188">
        <v>65778</v>
      </c>
      <c r="K19" s="187">
        <f>20340-15619</f>
        <v>4721</v>
      </c>
      <c r="L19" s="187">
        <v>15619</v>
      </c>
      <c r="M19" s="168" t="s">
        <v>344</v>
      </c>
      <c r="N19" s="170" t="s">
        <v>344</v>
      </c>
      <c r="O19" s="170" t="s">
        <v>344</v>
      </c>
    </row>
    <row r="20" spans="1:15" ht="39" customHeight="1" thickBot="1">
      <c r="A20" s="189" t="s">
        <v>123</v>
      </c>
      <c r="B20" s="190" t="s">
        <v>131</v>
      </c>
      <c r="C20" s="191">
        <f>SUM(D20:O20)</f>
        <v>0</v>
      </c>
      <c r="D20" s="192" t="s">
        <v>344</v>
      </c>
      <c r="E20" s="189" t="s">
        <v>344</v>
      </c>
      <c r="F20" s="193" t="s">
        <v>344</v>
      </c>
      <c r="G20" s="189" t="s">
        <v>344</v>
      </c>
      <c r="H20" s="194" t="s">
        <v>344</v>
      </c>
      <c r="I20" s="194" t="s">
        <v>344</v>
      </c>
      <c r="J20" s="194" t="s">
        <v>344</v>
      </c>
      <c r="K20" s="194" t="s">
        <v>344</v>
      </c>
      <c r="L20" s="195" t="s">
        <v>344</v>
      </c>
      <c r="M20" s="196"/>
      <c r="N20" s="197"/>
      <c r="O20" s="335"/>
    </row>
    <row r="21" spans="1:15" ht="21.75" customHeight="1">
      <c r="A21" s="198"/>
      <c r="B21" s="199"/>
      <c r="C21" s="148"/>
      <c r="D21" s="200"/>
      <c r="E21" s="148"/>
      <c r="F21" s="148"/>
      <c r="G21" s="145"/>
      <c r="H21" s="145"/>
      <c r="I21" s="145"/>
      <c r="J21" s="145"/>
      <c r="K21" s="145"/>
      <c r="L21" s="145"/>
      <c r="M21" s="145"/>
      <c r="N21" s="145"/>
      <c r="O21" s="145"/>
    </row>
    <row r="22" spans="1:16" ht="21.75" customHeight="1">
      <c r="A22" s="452" t="s">
        <v>34</v>
      </c>
      <c r="B22" s="452"/>
      <c r="C22" s="451" t="s">
        <v>78</v>
      </c>
      <c r="D22" s="451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1"/>
    </row>
    <row r="23" spans="1:16" ht="21.75" customHeight="1">
      <c r="A23" s="145"/>
      <c r="C23" s="457" t="s">
        <v>35</v>
      </c>
      <c r="D23" s="457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1"/>
    </row>
    <row r="24" spans="1:16" ht="21.75" customHeight="1">
      <c r="A24" s="202"/>
      <c r="B24" s="202"/>
      <c r="C24" s="150"/>
      <c r="D24" s="203"/>
      <c r="E24" s="204"/>
      <c r="F24" s="204"/>
      <c r="G24" s="200"/>
      <c r="H24" s="200"/>
      <c r="I24" s="200"/>
      <c r="J24" s="200"/>
      <c r="K24" s="200"/>
      <c r="L24" s="200"/>
      <c r="M24" s="200"/>
      <c r="N24" s="200"/>
      <c r="O24" s="200"/>
      <c r="P24" s="201"/>
    </row>
    <row r="25" spans="1:16" ht="21.75" customHeight="1">
      <c r="A25" s="145"/>
      <c r="B25" s="145"/>
      <c r="C25" s="145"/>
      <c r="D25" s="148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1"/>
    </row>
    <row r="26" spans="1:16" ht="21.75" customHeight="1">
      <c r="A26" s="205" t="s">
        <v>22</v>
      </c>
      <c r="B26" s="145"/>
      <c r="C26" s="145"/>
      <c r="D26" s="148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1"/>
    </row>
    <row r="27" spans="1:16" ht="21.75" customHeight="1">
      <c r="A27" s="145"/>
      <c r="B27" s="145"/>
      <c r="C27" s="145"/>
      <c r="D27" s="148"/>
      <c r="E27" s="200"/>
      <c r="F27" s="200"/>
      <c r="G27" s="200"/>
      <c r="H27" s="200"/>
      <c r="I27" s="200"/>
      <c r="J27" s="200"/>
      <c r="K27" s="200"/>
      <c r="L27" s="455"/>
      <c r="M27" s="455"/>
      <c r="N27" s="455"/>
      <c r="O27" s="455"/>
      <c r="P27" s="201"/>
    </row>
    <row r="28" spans="4:16" ht="21.75" customHeight="1">
      <c r="D28" s="206"/>
      <c r="E28" s="201"/>
      <c r="F28" s="201"/>
      <c r="G28" s="201"/>
      <c r="H28" s="201"/>
      <c r="I28" s="201"/>
      <c r="J28" s="201"/>
      <c r="K28" s="201"/>
      <c r="L28" s="455"/>
      <c r="M28" s="455"/>
      <c r="N28" s="455"/>
      <c r="O28" s="455"/>
      <c r="P28" s="201"/>
    </row>
    <row r="29" spans="4:16" ht="21.75" customHeight="1">
      <c r="D29" s="206"/>
      <c r="E29" s="201"/>
      <c r="F29" s="201"/>
      <c r="G29" s="201"/>
      <c r="H29" s="201"/>
      <c r="I29" s="201"/>
      <c r="J29" s="201"/>
      <c r="K29" s="201"/>
      <c r="L29" s="201"/>
      <c r="M29" s="455"/>
      <c r="N29" s="455"/>
      <c r="O29" s="455"/>
      <c r="P29" s="455"/>
    </row>
    <row r="30" spans="4:16" ht="15" customHeight="1">
      <c r="D30" s="206"/>
      <c r="E30" s="201"/>
      <c r="F30" s="201"/>
      <c r="G30" s="201"/>
      <c r="H30" s="201"/>
      <c r="I30" s="201"/>
      <c r="J30" s="201"/>
      <c r="K30" s="201"/>
      <c r="L30" s="201"/>
      <c r="M30" s="455"/>
      <c r="N30" s="455"/>
      <c r="O30" s="455"/>
      <c r="P30" s="455"/>
    </row>
    <row r="31" spans="4:16" ht="14.25" customHeight="1">
      <c r="D31" s="206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4:16" ht="12.75">
      <c r="D32" s="206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</row>
    <row r="33" spans="5:16" ht="12.75"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</row>
    <row r="34" spans="5:16" ht="12.75"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</row>
    <row r="35" spans="5:16" ht="12.75"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</row>
    <row r="36" spans="5:16" ht="12.75"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</row>
    <row r="37" spans="5:16" ht="12.75"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</row>
    <row r="38" spans="5:16" ht="12.75"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</row>
    <row r="39" spans="5:16" ht="12.75"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</row>
    <row r="40" spans="5:16" ht="12.75"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</row>
    <row r="41" spans="5:16" ht="12.75"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</row>
    <row r="42" spans="5:16" ht="12.75"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</row>
    <row r="43" spans="5:16" ht="12.75"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</row>
    <row r="44" spans="5:16" ht="12.7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</row>
    <row r="45" spans="5:16" ht="12.75"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</row>
    <row r="46" spans="5:16" ht="12.75"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</row>
    <row r="47" spans="5:16" ht="12.75"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</row>
    <row r="48" spans="5:16" ht="12.7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</row>
    <row r="49" spans="5:16" ht="12.7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</row>
    <row r="50" spans="5:16" ht="12.7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</row>
    <row r="51" spans="5:16" ht="12.7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</row>
    <row r="52" spans="5:16" ht="12.7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</row>
    <row r="53" spans="5:16" ht="12.7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</row>
    <row r="54" spans="5:16" ht="12.7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</row>
    <row r="55" spans="5:16" ht="12.7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</row>
    <row r="56" spans="5:16" ht="12.7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</row>
    <row r="57" spans="5:16" ht="12.7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</row>
    <row r="58" spans="5:16" ht="12.7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</row>
    <row r="59" spans="5:16" ht="12.7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</row>
    <row r="60" spans="5:16" ht="12.7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</row>
    <row r="61" spans="5:16" ht="12.7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</row>
    <row r="62" spans="5:16" ht="12.7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</row>
    <row r="63" spans="5:16" ht="12.7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</row>
    <row r="64" spans="5:16" ht="12.7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</row>
    <row r="65" spans="5:16" ht="12.7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</row>
    <row r="66" spans="5:16" ht="12.7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</row>
    <row r="67" spans="5:16" ht="12.7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</row>
    <row r="68" spans="5:16" ht="12.7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</row>
    <row r="69" spans="5:16" ht="12.7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</row>
    <row r="70" spans="5:16" ht="12.7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</row>
    <row r="71" spans="5:16" ht="12.7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</row>
    <row r="72" spans="5:16" ht="12.7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</row>
    <row r="73" spans="5:16" ht="12.7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</row>
    <row r="74" spans="5:16" ht="12.7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</row>
    <row r="75" spans="5:16" ht="12.7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</row>
    <row r="76" spans="5:16" ht="12.7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</row>
  </sheetData>
  <sheetProtection/>
  <mergeCells count="14">
    <mergeCell ref="M29:P30"/>
    <mergeCell ref="A12:O12"/>
    <mergeCell ref="C13:D13"/>
    <mergeCell ref="A22:B22"/>
    <mergeCell ref="C22:D22"/>
    <mergeCell ref="C23:D23"/>
    <mergeCell ref="L27:O28"/>
    <mergeCell ref="A9:O9"/>
    <mergeCell ref="G11:H11"/>
    <mergeCell ref="C4:L4"/>
    <mergeCell ref="G3:I3"/>
    <mergeCell ref="G5:I5"/>
    <mergeCell ref="A7:B7"/>
    <mergeCell ref="A8:O8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Jurgita</dc:creator>
  <cp:keywords/>
  <dc:description/>
  <cp:lastModifiedBy>Jurgita</cp:lastModifiedBy>
  <cp:lastPrinted>2014-05-14T07:28:07Z</cp:lastPrinted>
  <dcterms:created xsi:type="dcterms:W3CDTF">2007-01-30T12:52:40Z</dcterms:created>
  <dcterms:modified xsi:type="dcterms:W3CDTF">2014-06-19T12:28:52Z</dcterms:modified>
  <cp:category/>
  <cp:version/>
  <cp:contentType/>
  <cp:contentStatus/>
</cp:coreProperties>
</file>